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worksheets/sheet11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owlsmat.sharepoint.com/sites/OWLSMAT-CFO-Finance/Shared Documents/CFO/5. Finance/VAT and Month End/2025-26/Monthly Reporting/Consolidated Management Accounts/"/>
    </mc:Choice>
  </mc:AlternateContent>
  <xr:revisionPtr revIDLastSave="0" documentId="8_{160D3945-B7A8-47CE-BD31-9D23D2C808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nsolidated" sheetId="1" r:id="rId1"/>
    <sheet name="Fernvale Primary School" sheetId="2" r:id="rId2"/>
    <sheet name="Glenmere Primary School" sheetId="3" r:id="rId3"/>
    <sheet name="Hinckley Parks Primary" sheetId="4" r:id="rId4"/>
    <sheet name="Hollycroft Primary School" sheetId="5" r:id="rId5"/>
    <sheet name="Langmoor Primary School" sheetId="6" r:id="rId6"/>
    <sheet name="Little Hill Primary School" sheetId="7" r:id="rId7"/>
    <sheet name="New Lubbesthorpe Primary School" sheetId="8" r:id="rId8"/>
    <sheet name="Newlands Primary School" sheetId="9" r:id="rId9"/>
    <sheet name="OWLS Academy Trust" sheetId="10" r:id="rId10"/>
    <sheet name="Ravenhurst Primary School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1" l="1"/>
  <c r="M43" i="11" s="1"/>
  <c r="J43" i="11"/>
  <c r="K46" i="7"/>
  <c r="J46" i="7"/>
  <c r="M46" i="7" s="1"/>
  <c r="M203" i="11"/>
  <c r="L203" i="11"/>
  <c r="Z202" i="11"/>
  <c r="Y202" i="11"/>
  <c r="Y201" i="11" s="1"/>
  <c r="X202" i="11"/>
  <c r="X201" i="11" s="1"/>
  <c r="N202" i="11"/>
  <c r="H202" i="11"/>
  <c r="W201" i="11"/>
  <c r="V201" i="11"/>
  <c r="U201" i="11"/>
  <c r="T201" i="11"/>
  <c r="Z201" i="11" s="1"/>
  <c r="R201" i="11"/>
  <c r="Q201" i="11"/>
  <c r="P201" i="11"/>
  <c r="M201" i="11"/>
  <c r="L201" i="11"/>
  <c r="K201" i="11"/>
  <c r="N201" i="11" s="1"/>
  <c r="J201" i="11"/>
  <c r="G201" i="11"/>
  <c r="F201" i="11"/>
  <c r="E201" i="11"/>
  <c r="D201" i="11"/>
  <c r="X200" i="11"/>
  <c r="Y200" i="11" s="1"/>
  <c r="Z200" i="11" s="1"/>
  <c r="N200" i="11"/>
  <c r="H200" i="11"/>
  <c r="Y199" i="11"/>
  <c r="X199" i="11"/>
  <c r="N199" i="11"/>
  <c r="H199" i="11"/>
  <c r="W198" i="11"/>
  <c r="V198" i="11"/>
  <c r="U198" i="11"/>
  <c r="T198" i="11"/>
  <c r="R198" i="11"/>
  <c r="Q198" i="11"/>
  <c r="P198" i="11"/>
  <c r="M198" i="11"/>
  <c r="L198" i="11"/>
  <c r="K198" i="11"/>
  <c r="N198" i="11" s="1"/>
  <c r="J198" i="11"/>
  <c r="H198" i="11"/>
  <c r="G198" i="11"/>
  <c r="F198" i="11"/>
  <c r="E198" i="11"/>
  <c r="D198" i="11"/>
  <c r="X197" i="11"/>
  <c r="N197" i="11"/>
  <c r="H197" i="11"/>
  <c r="W196" i="11"/>
  <c r="V196" i="11"/>
  <c r="U196" i="11"/>
  <c r="T196" i="11"/>
  <c r="R196" i="11"/>
  <c r="Q196" i="11"/>
  <c r="P196" i="11"/>
  <c r="M196" i="11"/>
  <c r="L196" i="11"/>
  <c r="K196" i="11"/>
  <c r="J196" i="11"/>
  <c r="H196" i="11"/>
  <c r="G196" i="11"/>
  <c r="F196" i="11"/>
  <c r="E196" i="11"/>
  <c r="D196" i="11"/>
  <c r="X195" i="11"/>
  <c r="Y195" i="11" s="1"/>
  <c r="N195" i="11"/>
  <c r="H195" i="11"/>
  <c r="X194" i="11"/>
  <c r="W194" i="11"/>
  <c r="V194" i="11"/>
  <c r="U194" i="11"/>
  <c r="T194" i="11"/>
  <c r="R194" i="11"/>
  <c r="Q194" i="11"/>
  <c r="P194" i="11"/>
  <c r="N194" i="11"/>
  <c r="M194" i="11"/>
  <c r="L194" i="11"/>
  <c r="K194" i="11"/>
  <c r="J194" i="11"/>
  <c r="G194" i="11"/>
  <c r="F194" i="11"/>
  <c r="E194" i="11"/>
  <c r="H194" i="11" s="1"/>
  <c r="D194" i="11"/>
  <c r="X193" i="11"/>
  <c r="Y193" i="11" s="1"/>
  <c r="N193" i="11"/>
  <c r="H193" i="11"/>
  <c r="X192" i="11"/>
  <c r="W192" i="11"/>
  <c r="V192" i="11"/>
  <c r="U192" i="11"/>
  <c r="T192" i="11"/>
  <c r="R192" i="11"/>
  <c r="Q192" i="11"/>
  <c r="P192" i="11"/>
  <c r="M192" i="11"/>
  <c r="L192" i="11"/>
  <c r="N192" i="11" s="1"/>
  <c r="K192" i="11"/>
  <c r="J192" i="11"/>
  <c r="G192" i="11"/>
  <c r="F192" i="11"/>
  <c r="E192" i="11"/>
  <c r="H192" i="11" s="1"/>
  <c r="D192" i="11"/>
  <c r="Y191" i="11"/>
  <c r="Z191" i="11" s="1"/>
  <c r="X191" i="11"/>
  <c r="N191" i="11"/>
  <c r="H191" i="11"/>
  <c r="Y190" i="11"/>
  <c r="X190" i="11"/>
  <c r="X189" i="11" s="1"/>
  <c r="N190" i="11"/>
  <c r="H190" i="11"/>
  <c r="W189" i="11"/>
  <c r="V189" i="11"/>
  <c r="U189" i="11"/>
  <c r="T189" i="11"/>
  <c r="R189" i="11"/>
  <c r="Q189" i="11"/>
  <c r="P189" i="11"/>
  <c r="M189" i="11"/>
  <c r="L189" i="11"/>
  <c r="K189" i="11"/>
  <c r="J189" i="11"/>
  <c r="H189" i="11"/>
  <c r="G189" i="11"/>
  <c r="F189" i="11"/>
  <c r="E189" i="11"/>
  <c r="D189" i="11"/>
  <c r="X188" i="11"/>
  <c r="Y188" i="11" s="1"/>
  <c r="Z188" i="11" s="1"/>
  <c r="N188" i="11"/>
  <c r="H188" i="11"/>
  <c r="X187" i="11"/>
  <c r="N187" i="11"/>
  <c r="H187" i="11"/>
  <c r="W186" i="11"/>
  <c r="V186" i="11"/>
  <c r="U186" i="11"/>
  <c r="T186" i="11"/>
  <c r="R186" i="11"/>
  <c r="Q186" i="11"/>
  <c r="P186" i="11"/>
  <c r="M186" i="11"/>
  <c r="L186" i="11"/>
  <c r="K186" i="11"/>
  <c r="J186" i="11"/>
  <c r="H186" i="11"/>
  <c r="G186" i="11"/>
  <c r="F186" i="11"/>
  <c r="E186" i="11"/>
  <c r="D186" i="11"/>
  <c r="X185" i="11"/>
  <c r="Y185" i="11" s="1"/>
  <c r="Z185" i="11" s="1"/>
  <c r="N185" i="11"/>
  <c r="H185" i="11"/>
  <c r="Z184" i="11"/>
  <c r="Y184" i="11"/>
  <c r="X184" i="11"/>
  <c r="N184" i="11"/>
  <c r="H184" i="11"/>
  <c r="Y183" i="11"/>
  <c r="Z183" i="11" s="1"/>
  <c r="X183" i="11"/>
  <c r="N183" i="11"/>
  <c r="H183" i="11"/>
  <c r="Z182" i="11"/>
  <c r="X182" i="11"/>
  <c r="Y182" i="11" s="1"/>
  <c r="N182" i="11"/>
  <c r="H182" i="11"/>
  <c r="Z181" i="11"/>
  <c r="Y181" i="11"/>
  <c r="X181" i="11"/>
  <c r="N181" i="11"/>
  <c r="H181" i="11"/>
  <c r="X180" i="11"/>
  <c r="Y180" i="11" s="1"/>
  <c r="Z180" i="11" s="1"/>
  <c r="N180" i="11"/>
  <c r="H180" i="11"/>
  <c r="X179" i="11"/>
  <c r="Y179" i="11" s="1"/>
  <c r="Z179" i="11" s="1"/>
  <c r="N179" i="11"/>
  <c r="H179" i="11"/>
  <c r="X178" i="11"/>
  <c r="Y178" i="11" s="1"/>
  <c r="Z178" i="11" s="1"/>
  <c r="N178" i="11"/>
  <c r="H178" i="11"/>
  <c r="Y177" i="11"/>
  <c r="Z177" i="11" s="1"/>
  <c r="X177" i="11"/>
  <c r="N177" i="11"/>
  <c r="H177" i="11"/>
  <c r="Z176" i="11"/>
  <c r="Y176" i="11"/>
  <c r="X176" i="11"/>
  <c r="N176" i="11"/>
  <c r="H176" i="11"/>
  <c r="Z175" i="11"/>
  <c r="X175" i="11"/>
  <c r="Y175" i="11" s="1"/>
  <c r="N175" i="11"/>
  <c r="H175" i="11"/>
  <c r="X174" i="11"/>
  <c r="W174" i="11"/>
  <c r="V174" i="11"/>
  <c r="U174" i="11"/>
  <c r="T174" i="11"/>
  <c r="R174" i="11"/>
  <c r="Q174" i="11"/>
  <c r="P174" i="11"/>
  <c r="M174" i="11"/>
  <c r="L174" i="11"/>
  <c r="K174" i="11"/>
  <c r="N174" i="11" s="1"/>
  <c r="J174" i="11"/>
  <c r="G174" i="11"/>
  <c r="F174" i="11"/>
  <c r="E174" i="11"/>
  <c r="D174" i="11"/>
  <c r="Z173" i="11"/>
  <c r="X173" i="11"/>
  <c r="Y173" i="11" s="1"/>
  <c r="N173" i="11"/>
  <c r="H173" i="11"/>
  <c r="Z172" i="11"/>
  <c r="X172" i="11"/>
  <c r="Y172" i="11" s="1"/>
  <c r="N172" i="11"/>
  <c r="H172" i="11"/>
  <c r="Z171" i="11"/>
  <c r="Y171" i="11"/>
  <c r="X171" i="11"/>
  <c r="N171" i="11"/>
  <c r="H171" i="11"/>
  <c r="Z170" i="11"/>
  <c r="X170" i="11"/>
  <c r="Y170" i="11" s="1"/>
  <c r="N170" i="11"/>
  <c r="H170" i="11"/>
  <c r="X169" i="11"/>
  <c r="Y169" i="11" s="1"/>
  <c r="Z169" i="11" s="1"/>
  <c r="N169" i="11"/>
  <c r="H169" i="11"/>
  <c r="Y168" i="11"/>
  <c r="Z168" i="11" s="1"/>
  <c r="X168" i="11"/>
  <c r="N168" i="11"/>
  <c r="H168" i="11"/>
  <c r="Z167" i="11"/>
  <c r="X167" i="11"/>
  <c r="Y167" i="11" s="1"/>
  <c r="N167" i="11"/>
  <c r="H167" i="11"/>
  <c r="X166" i="11"/>
  <c r="Y166" i="11" s="1"/>
  <c r="Z166" i="11" s="1"/>
  <c r="N166" i="11"/>
  <c r="H166" i="11"/>
  <c r="X165" i="11"/>
  <c r="Y165" i="11" s="1"/>
  <c r="Z165" i="11" s="1"/>
  <c r="N165" i="11"/>
  <c r="H165" i="11"/>
  <c r="Z164" i="11"/>
  <c r="Y164" i="11"/>
  <c r="X164" i="11"/>
  <c r="N164" i="11"/>
  <c r="H164" i="11"/>
  <c r="X163" i="11"/>
  <c r="Y163" i="11" s="1"/>
  <c r="Z163" i="11" s="1"/>
  <c r="N163" i="11"/>
  <c r="H163" i="11"/>
  <c r="Z162" i="11"/>
  <c r="X162" i="11"/>
  <c r="Y162" i="11" s="1"/>
  <c r="N162" i="11"/>
  <c r="H162" i="11"/>
  <c r="X161" i="11"/>
  <c r="N161" i="11"/>
  <c r="H161" i="11"/>
  <c r="Z160" i="11"/>
  <c r="Y160" i="11"/>
  <c r="X160" i="11"/>
  <c r="N160" i="11"/>
  <c r="H160" i="11"/>
  <c r="W159" i="11"/>
  <c r="V159" i="11"/>
  <c r="U159" i="11"/>
  <c r="T159" i="11"/>
  <c r="R159" i="11"/>
  <c r="Q159" i="11"/>
  <c r="P159" i="11"/>
  <c r="N159" i="11"/>
  <c r="M159" i="11"/>
  <c r="L159" i="11"/>
  <c r="K159" i="11"/>
  <c r="J159" i="11"/>
  <c r="G159" i="11"/>
  <c r="F159" i="11"/>
  <c r="E159" i="11"/>
  <c r="H159" i="11" s="1"/>
  <c r="D159" i="11"/>
  <c r="Z158" i="11"/>
  <c r="X158" i="11"/>
  <c r="Y158" i="11" s="1"/>
  <c r="N158" i="11"/>
  <c r="H158" i="11"/>
  <c r="Y157" i="11"/>
  <c r="Z157" i="11" s="1"/>
  <c r="X157" i="11"/>
  <c r="X152" i="11" s="1"/>
  <c r="N157" i="11"/>
  <c r="H157" i="11"/>
  <c r="X156" i="11"/>
  <c r="Y156" i="11" s="1"/>
  <c r="Z156" i="11" s="1"/>
  <c r="N156" i="11"/>
  <c r="H156" i="11"/>
  <c r="Z155" i="11"/>
  <c r="Y155" i="11"/>
  <c r="X155" i="11"/>
  <c r="N155" i="11"/>
  <c r="H155" i="11"/>
  <c r="X154" i="11"/>
  <c r="Y154" i="11" s="1"/>
  <c r="Z154" i="11" s="1"/>
  <c r="N154" i="11"/>
  <c r="H154" i="11"/>
  <c r="Z153" i="11"/>
  <c r="X153" i="11"/>
  <c r="Y153" i="11" s="1"/>
  <c r="Y152" i="11" s="1"/>
  <c r="N153" i="11"/>
  <c r="H153" i="11"/>
  <c r="W152" i="11"/>
  <c r="V152" i="11"/>
  <c r="U152" i="11"/>
  <c r="T152" i="11"/>
  <c r="R152" i="11"/>
  <c r="Q152" i="11"/>
  <c r="P152" i="11"/>
  <c r="M152" i="11"/>
  <c r="L152" i="11"/>
  <c r="K152" i="11"/>
  <c r="J152" i="11"/>
  <c r="N152" i="11" s="1"/>
  <c r="G152" i="11"/>
  <c r="F152" i="11"/>
  <c r="E152" i="11"/>
  <c r="H152" i="11" s="1"/>
  <c r="D152" i="11"/>
  <c r="X151" i="11"/>
  <c r="N151" i="11"/>
  <c r="H151" i="11"/>
  <c r="Y150" i="11"/>
  <c r="Z150" i="11" s="1"/>
  <c r="X150" i="11"/>
  <c r="N150" i="11"/>
  <c r="H150" i="11"/>
  <c r="Y149" i="11"/>
  <c r="Z149" i="11" s="1"/>
  <c r="X149" i="11"/>
  <c r="N149" i="11"/>
  <c r="H149" i="11"/>
  <c r="X148" i="11"/>
  <c r="Y148" i="11" s="1"/>
  <c r="Z148" i="11" s="1"/>
  <c r="N148" i="11"/>
  <c r="H148" i="11"/>
  <c r="W147" i="11"/>
  <c r="V147" i="11"/>
  <c r="U147" i="11"/>
  <c r="T147" i="11"/>
  <c r="R147" i="11"/>
  <c r="Q147" i="11"/>
  <c r="P147" i="11"/>
  <c r="N147" i="11"/>
  <c r="M147" i="11"/>
  <c r="L147" i="11"/>
  <c r="K147" i="11"/>
  <c r="J147" i="11"/>
  <c r="H147" i="11"/>
  <c r="G147" i="11"/>
  <c r="F147" i="11"/>
  <c r="E147" i="11"/>
  <c r="D147" i="11"/>
  <c r="Z146" i="11"/>
  <c r="X146" i="11"/>
  <c r="Y146" i="11" s="1"/>
  <c r="N146" i="11"/>
  <c r="H146" i="11"/>
  <c r="Z145" i="11"/>
  <c r="Y145" i="11"/>
  <c r="X145" i="11"/>
  <c r="N145" i="11"/>
  <c r="H145" i="11"/>
  <c r="Z144" i="11"/>
  <c r="X144" i="11"/>
  <c r="N144" i="11"/>
  <c r="H144" i="11"/>
  <c r="X143" i="11"/>
  <c r="Y143" i="11" s="1"/>
  <c r="N143" i="11"/>
  <c r="H143" i="11"/>
  <c r="W142" i="11"/>
  <c r="V142" i="11"/>
  <c r="U142" i="11"/>
  <c r="T142" i="11"/>
  <c r="R142" i="11"/>
  <c r="Q142" i="11"/>
  <c r="P142" i="11"/>
  <c r="N142" i="11"/>
  <c r="M142" i="11"/>
  <c r="L142" i="11"/>
  <c r="K142" i="11"/>
  <c r="J142" i="11"/>
  <c r="G142" i="11"/>
  <c r="F142" i="11"/>
  <c r="E142" i="11"/>
  <c r="H142" i="11" s="1"/>
  <c r="D142" i="11"/>
  <c r="Z141" i="11"/>
  <c r="X141" i="11"/>
  <c r="N141" i="11"/>
  <c r="H141" i="11"/>
  <c r="Z140" i="11"/>
  <c r="Y140" i="11"/>
  <c r="X140" i="11"/>
  <c r="N140" i="11"/>
  <c r="H140" i="11"/>
  <c r="X139" i="11"/>
  <c r="Y139" i="11" s="1"/>
  <c r="Z139" i="11" s="1"/>
  <c r="N139" i="11"/>
  <c r="H139" i="11"/>
  <c r="X138" i="11"/>
  <c r="Y138" i="11" s="1"/>
  <c r="Z138" i="11" s="1"/>
  <c r="N138" i="11"/>
  <c r="H138" i="11"/>
  <c r="X137" i="11"/>
  <c r="Y137" i="11" s="1"/>
  <c r="Z137" i="11" s="1"/>
  <c r="N137" i="11"/>
  <c r="H137" i="11"/>
  <c r="Y136" i="11"/>
  <c r="Z136" i="11" s="1"/>
  <c r="X136" i="11"/>
  <c r="N136" i="11"/>
  <c r="H136" i="11"/>
  <c r="X135" i="11"/>
  <c r="Y135" i="11" s="1"/>
  <c r="Z135" i="11" s="1"/>
  <c r="N135" i="11"/>
  <c r="H135" i="11"/>
  <c r="Z134" i="11"/>
  <c r="Y134" i="11"/>
  <c r="X134" i="11"/>
  <c r="N134" i="11"/>
  <c r="H134" i="11"/>
  <c r="X133" i="11"/>
  <c r="Y133" i="11" s="1"/>
  <c r="Z133" i="11" s="1"/>
  <c r="N133" i="11"/>
  <c r="H133" i="11"/>
  <c r="Z132" i="11"/>
  <c r="Y132" i="11"/>
  <c r="X132" i="11"/>
  <c r="N132" i="11"/>
  <c r="H132" i="11"/>
  <c r="X131" i="11"/>
  <c r="Y131" i="11" s="1"/>
  <c r="Z131" i="11" s="1"/>
  <c r="N131" i="11"/>
  <c r="H131" i="11"/>
  <c r="Z130" i="11"/>
  <c r="X130" i="11"/>
  <c r="Y130" i="11" s="1"/>
  <c r="N130" i="11"/>
  <c r="H130" i="11"/>
  <c r="W129" i="11"/>
  <c r="V129" i="11"/>
  <c r="U129" i="11"/>
  <c r="T129" i="11"/>
  <c r="R129" i="11"/>
  <c r="Q129" i="11"/>
  <c r="P129" i="11"/>
  <c r="N129" i="11"/>
  <c r="M129" i="11"/>
  <c r="L129" i="11"/>
  <c r="K129" i="11"/>
  <c r="J129" i="11"/>
  <c r="G129" i="11"/>
  <c r="F129" i="11"/>
  <c r="E129" i="11"/>
  <c r="H129" i="11" s="1"/>
  <c r="D129" i="11"/>
  <c r="X128" i="11"/>
  <c r="Y128" i="11" s="1"/>
  <c r="Z128" i="11" s="1"/>
  <c r="N128" i="11"/>
  <c r="H128" i="11"/>
  <c r="Y127" i="11"/>
  <c r="Z127" i="11" s="1"/>
  <c r="X127" i="11"/>
  <c r="N127" i="11"/>
  <c r="H127" i="11"/>
  <c r="Y126" i="11"/>
  <c r="Y125" i="11" s="1"/>
  <c r="X126" i="11"/>
  <c r="N126" i="11"/>
  <c r="H126" i="11"/>
  <c r="W125" i="11"/>
  <c r="V125" i="11"/>
  <c r="U125" i="11"/>
  <c r="T125" i="11"/>
  <c r="R125" i="11"/>
  <c r="Q125" i="11"/>
  <c r="P125" i="11"/>
  <c r="M125" i="11"/>
  <c r="L125" i="11"/>
  <c r="K125" i="11"/>
  <c r="N125" i="11" s="1"/>
  <c r="J125" i="11"/>
  <c r="H125" i="11"/>
  <c r="G125" i="11"/>
  <c r="F125" i="11"/>
  <c r="E125" i="11"/>
  <c r="D125" i="11"/>
  <c r="Y124" i="11"/>
  <c r="Z124" i="11" s="1"/>
  <c r="X124" i="11"/>
  <c r="N124" i="11"/>
  <c r="H124" i="11"/>
  <c r="X123" i="11"/>
  <c r="Y123" i="11" s="1"/>
  <c r="Z123" i="11" s="1"/>
  <c r="N123" i="11"/>
  <c r="H123" i="11"/>
  <c r="Y122" i="11"/>
  <c r="Z122" i="11" s="1"/>
  <c r="X122" i="11"/>
  <c r="N122" i="11"/>
  <c r="H122" i="11"/>
  <c r="X121" i="11"/>
  <c r="Y121" i="11" s="1"/>
  <c r="Z121" i="11" s="1"/>
  <c r="N121" i="11"/>
  <c r="H121" i="11"/>
  <c r="X120" i="11"/>
  <c r="Y120" i="11" s="1"/>
  <c r="Z120" i="11" s="1"/>
  <c r="N120" i="11"/>
  <c r="H120" i="11"/>
  <c r="X119" i="11"/>
  <c r="Y119" i="11" s="1"/>
  <c r="Z119" i="11" s="1"/>
  <c r="N119" i="11"/>
  <c r="H119" i="11"/>
  <c r="X118" i="11"/>
  <c r="Y118" i="11" s="1"/>
  <c r="Z118" i="11" s="1"/>
  <c r="N118" i="11"/>
  <c r="H118" i="11"/>
  <c r="X117" i="11"/>
  <c r="Y117" i="11" s="1"/>
  <c r="Z117" i="11" s="1"/>
  <c r="N117" i="11"/>
  <c r="H117" i="11"/>
  <c r="X116" i="11"/>
  <c r="Y116" i="11" s="1"/>
  <c r="Z116" i="11" s="1"/>
  <c r="N116" i="11"/>
  <c r="H116" i="11"/>
  <c r="X115" i="11"/>
  <c r="N115" i="11"/>
  <c r="H115" i="11"/>
  <c r="W114" i="11"/>
  <c r="V114" i="11"/>
  <c r="U114" i="11"/>
  <c r="T114" i="11"/>
  <c r="R114" i="11"/>
  <c r="Q114" i="11"/>
  <c r="P114" i="11"/>
  <c r="M114" i="11"/>
  <c r="L114" i="11"/>
  <c r="K114" i="11"/>
  <c r="N114" i="11" s="1"/>
  <c r="J114" i="11"/>
  <c r="G114" i="11"/>
  <c r="F114" i="11"/>
  <c r="H114" i="11" s="1"/>
  <c r="E114" i="11"/>
  <c r="D114" i="11"/>
  <c r="Y113" i="11"/>
  <c r="Z113" i="11" s="1"/>
  <c r="X113" i="11"/>
  <c r="N113" i="11"/>
  <c r="H113" i="11"/>
  <c r="X112" i="11"/>
  <c r="Y112" i="11" s="1"/>
  <c r="Z112" i="11" s="1"/>
  <c r="N112" i="11"/>
  <c r="H112" i="11"/>
  <c r="Z111" i="11"/>
  <c r="Y111" i="11"/>
  <c r="X111" i="11"/>
  <c r="N111" i="11"/>
  <c r="H111" i="11"/>
  <c r="X110" i="11"/>
  <c r="W110" i="11"/>
  <c r="V110" i="11"/>
  <c r="U110" i="11"/>
  <c r="T110" i="11"/>
  <c r="R110" i="11"/>
  <c r="Q110" i="11"/>
  <c r="P110" i="11"/>
  <c r="N110" i="11"/>
  <c r="M110" i="11"/>
  <c r="L110" i="11"/>
  <c r="K110" i="11"/>
  <c r="J110" i="11"/>
  <c r="G110" i="11"/>
  <c r="F110" i="11"/>
  <c r="E110" i="11"/>
  <c r="D110" i="11"/>
  <c r="D203" i="11" s="1"/>
  <c r="Z109" i="11"/>
  <c r="Y109" i="11"/>
  <c r="X109" i="11"/>
  <c r="N109" i="11"/>
  <c r="H109" i="11"/>
  <c r="X108" i="11"/>
  <c r="N108" i="11"/>
  <c r="H108" i="11"/>
  <c r="W107" i="11"/>
  <c r="V107" i="11"/>
  <c r="U107" i="11"/>
  <c r="T107" i="11"/>
  <c r="R107" i="11"/>
  <c r="Q107" i="11"/>
  <c r="P107" i="11"/>
  <c r="M107" i="11"/>
  <c r="L107" i="11"/>
  <c r="K107" i="11"/>
  <c r="J107" i="11"/>
  <c r="H107" i="11"/>
  <c r="G107" i="11"/>
  <c r="F107" i="11"/>
  <c r="E107" i="11"/>
  <c r="D107" i="11"/>
  <c r="Z106" i="11"/>
  <c r="Y106" i="11"/>
  <c r="X106" i="11"/>
  <c r="N106" i="11"/>
  <c r="H106" i="11"/>
  <c r="X105" i="11"/>
  <c r="Y105" i="11" s="1"/>
  <c r="Z105" i="11" s="1"/>
  <c r="N105" i="11"/>
  <c r="H105" i="11"/>
  <c r="Z104" i="11"/>
  <c r="Y104" i="11"/>
  <c r="X104" i="11"/>
  <c r="N104" i="11"/>
  <c r="H104" i="11"/>
  <c r="Y103" i="11"/>
  <c r="Z103" i="11" s="1"/>
  <c r="X103" i="11"/>
  <c r="N103" i="11"/>
  <c r="H103" i="11"/>
  <c r="Z102" i="11"/>
  <c r="X102" i="11"/>
  <c r="Y102" i="11" s="1"/>
  <c r="N102" i="11"/>
  <c r="H102" i="11"/>
  <c r="Z101" i="11"/>
  <c r="Y101" i="11"/>
  <c r="X101" i="11"/>
  <c r="N101" i="11"/>
  <c r="H101" i="11"/>
  <c r="X100" i="11"/>
  <c r="Y100" i="11" s="1"/>
  <c r="Z100" i="11" s="1"/>
  <c r="N100" i="11"/>
  <c r="H100" i="11"/>
  <c r="Z99" i="11"/>
  <c r="Y99" i="11"/>
  <c r="X99" i="11"/>
  <c r="N99" i="11"/>
  <c r="H99" i="11"/>
  <c r="Z98" i="11"/>
  <c r="X98" i="11"/>
  <c r="Y98" i="11" s="1"/>
  <c r="N98" i="11"/>
  <c r="H98" i="11"/>
  <c r="X97" i="11"/>
  <c r="Y97" i="11" s="1"/>
  <c r="Z97" i="11" s="1"/>
  <c r="N97" i="11"/>
  <c r="H97" i="11"/>
  <c r="Z96" i="11"/>
  <c r="X96" i="11"/>
  <c r="Y96" i="11" s="1"/>
  <c r="N96" i="11"/>
  <c r="H96" i="11"/>
  <c r="Y95" i="11"/>
  <c r="X95" i="11"/>
  <c r="X94" i="11" s="1"/>
  <c r="N95" i="11"/>
  <c r="H95" i="11"/>
  <c r="W94" i="11"/>
  <c r="V94" i="11"/>
  <c r="U94" i="11"/>
  <c r="T94" i="11"/>
  <c r="R94" i="11"/>
  <c r="R203" i="11" s="1"/>
  <c r="Q94" i="11"/>
  <c r="P94" i="11"/>
  <c r="M94" i="11"/>
  <c r="L94" i="11"/>
  <c r="K94" i="11"/>
  <c r="J94" i="11"/>
  <c r="H94" i="11"/>
  <c r="G94" i="11"/>
  <c r="G203" i="11" s="1"/>
  <c r="F94" i="11"/>
  <c r="E94" i="11"/>
  <c r="D94" i="11"/>
  <c r="L91" i="11"/>
  <c r="G91" i="11"/>
  <c r="X90" i="11"/>
  <c r="Y90" i="11" s="1"/>
  <c r="Z90" i="11" s="1"/>
  <c r="N90" i="11"/>
  <c r="H90" i="11"/>
  <c r="Y89" i="11"/>
  <c r="Z89" i="11" s="1"/>
  <c r="X89" i="11"/>
  <c r="N89" i="11"/>
  <c r="H89" i="11"/>
  <c r="X88" i="11"/>
  <c r="Y88" i="11" s="1"/>
  <c r="Z88" i="11" s="1"/>
  <c r="N88" i="11"/>
  <c r="H88" i="11"/>
  <c r="Z87" i="11"/>
  <c r="Y87" i="11"/>
  <c r="X87" i="11"/>
  <c r="N87" i="11"/>
  <c r="H87" i="11"/>
  <c r="Z86" i="11"/>
  <c r="X86" i="11"/>
  <c r="Y86" i="11" s="1"/>
  <c r="N86" i="11"/>
  <c r="H86" i="11"/>
  <c r="Z85" i="11"/>
  <c r="X85" i="11"/>
  <c r="Y85" i="11" s="1"/>
  <c r="N85" i="11"/>
  <c r="H85" i="11"/>
  <c r="X84" i="11"/>
  <c r="X80" i="11" s="1"/>
  <c r="N84" i="11"/>
  <c r="H84" i="11"/>
  <c r="Y83" i="11"/>
  <c r="Z83" i="11" s="1"/>
  <c r="X83" i="11"/>
  <c r="N83" i="11"/>
  <c r="H83" i="11"/>
  <c r="Z82" i="11"/>
  <c r="X82" i="11"/>
  <c r="Y82" i="11" s="1"/>
  <c r="N82" i="11"/>
  <c r="H82" i="11"/>
  <c r="X81" i="11"/>
  <c r="Y81" i="11" s="1"/>
  <c r="N81" i="11"/>
  <c r="H81" i="11"/>
  <c r="W80" i="11"/>
  <c r="V80" i="11"/>
  <c r="U80" i="11"/>
  <c r="T80" i="11"/>
  <c r="R80" i="11"/>
  <c r="Q80" i="11"/>
  <c r="P80" i="11"/>
  <c r="M80" i="11"/>
  <c r="L80" i="11"/>
  <c r="N80" i="11" s="1"/>
  <c r="K80" i="11"/>
  <c r="J80" i="11"/>
  <c r="G80" i="11"/>
  <c r="F80" i="11"/>
  <c r="E80" i="11"/>
  <c r="H80" i="11" s="1"/>
  <c r="D80" i="11"/>
  <c r="Y79" i="11"/>
  <c r="Z79" i="11" s="1"/>
  <c r="X79" i="11"/>
  <c r="N79" i="11"/>
  <c r="H79" i="11"/>
  <c r="X78" i="11"/>
  <c r="Y78" i="11" s="1"/>
  <c r="Z78" i="11" s="1"/>
  <c r="N78" i="11"/>
  <c r="H78" i="11"/>
  <c r="Z77" i="11"/>
  <c r="X77" i="11"/>
  <c r="Y77" i="11" s="1"/>
  <c r="N77" i="11"/>
  <c r="H77" i="11"/>
  <c r="X76" i="11"/>
  <c r="N76" i="11"/>
  <c r="H76" i="11"/>
  <c r="X75" i="11"/>
  <c r="Y75" i="11" s="1"/>
  <c r="Z75" i="11" s="1"/>
  <c r="N75" i="11"/>
  <c r="H75" i="11"/>
  <c r="Y74" i="11"/>
  <c r="Z74" i="11" s="1"/>
  <c r="X74" i="11"/>
  <c r="N74" i="11"/>
  <c r="H74" i="11"/>
  <c r="Z73" i="11"/>
  <c r="X73" i="11"/>
  <c r="Y73" i="11" s="1"/>
  <c r="N73" i="11"/>
  <c r="H73" i="11"/>
  <c r="X72" i="11"/>
  <c r="Y72" i="11" s="1"/>
  <c r="N72" i="11"/>
  <c r="H72" i="11"/>
  <c r="W71" i="11"/>
  <c r="V71" i="11"/>
  <c r="U71" i="11"/>
  <c r="T71" i="11"/>
  <c r="R71" i="11"/>
  <c r="Q71" i="11"/>
  <c r="P71" i="11"/>
  <c r="M71" i="11"/>
  <c r="L71" i="11"/>
  <c r="K71" i="11"/>
  <c r="J71" i="11"/>
  <c r="N71" i="11" s="1"/>
  <c r="H71" i="11"/>
  <c r="G71" i="11"/>
  <c r="F71" i="11"/>
  <c r="E71" i="11"/>
  <c r="D71" i="11"/>
  <c r="X70" i="11"/>
  <c r="Y70" i="11" s="1"/>
  <c r="Z70" i="11" s="1"/>
  <c r="N70" i="11"/>
  <c r="H70" i="11"/>
  <c r="Z69" i="11"/>
  <c r="Y69" i="11"/>
  <c r="X69" i="11"/>
  <c r="N69" i="11"/>
  <c r="H69" i="11"/>
  <c r="Z68" i="11"/>
  <c r="Y68" i="11"/>
  <c r="X68" i="11"/>
  <c r="N68" i="11"/>
  <c r="H68" i="11"/>
  <c r="X67" i="11"/>
  <c r="Y67" i="11" s="1"/>
  <c r="Z67" i="11" s="1"/>
  <c r="N67" i="11"/>
  <c r="H67" i="11"/>
  <c r="W66" i="11"/>
  <c r="V66" i="11"/>
  <c r="U66" i="11"/>
  <c r="T66" i="11"/>
  <c r="R66" i="11"/>
  <c r="Q66" i="11"/>
  <c r="P66" i="11"/>
  <c r="N66" i="11"/>
  <c r="M66" i="11"/>
  <c r="L66" i="11"/>
  <c r="K66" i="11"/>
  <c r="J66" i="11"/>
  <c r="G66" i="11"/>
  <c r="F66" i="11"/>
  <c r="F91" i="11" s="1"/>
  <c r="E66" i="11"/>
  <c r="D66" i="11"/>
  <c r="X65" i="11"/>
  <c r="Y65" i="11" s="1"/>
  <c r="Z65" i="11" s="1"/>
  <c r="N65" i="11"/>
  <c r="H65" i="11"/>
  <c r="Y64" i="11"/>
  <c r="Z64" i="11" s="1"/>
  <c r="X64" i="11"/>
  <c r="N64" i="11"/>
  <c r="H64" i="11"/>
  <c r="Z63" i="11"/>
  <c r="X63" i="11"/>
  <c r="Y63" i="11" s="1"/>
  <c r="N63" i="11"/>
  <c r="H63" i="11"/>
  <c r="X62" i="11"/>
  <c r="Y62" i="11" s="1"/>
  <c r="N62" i="11"/>
  <c r="H62" i="11"/>
  <c r="X61" i="11"/>
  <c r="W61" i="11"/>
  <c r="V61" i="11"/>
  <c r="U61" i="11"/>
  <c r="T61" i="11"/>
  <c r="R61" i="11"/>
  <c r="Q61" i="11"/>
  <c r="Q91" i="11" s="1"/>
  <c r="P61" i="11"/>
  <c r="P91" i="11" s="1"/>
  <c r="M61" i="11"/>
  <c r="L61" i="11"/>
  <c r="K61" i="11"/>
  <c r="J61" i="11"/>
  <c r="N61" i="11" s="1"/>
  <c r="H61" i="11"/>
  <c r="G61" i="11"/>
  <c r="F61" i="11"/>
  <c r="E61" i="11"/>
  <c r="D61" i="11"/>
  <c r="Z60" i="11"/>
  <c r="X60" i="11"/>
  <c r="Y60" i="11" s="1"/>
  <c r="N60" i="11"/>
  <c r="H60" i="11"/>
  <c r="Y59" i="11"/>
  <c r="Z59" i="11" s="1"/>
  <c r="X59" i="11"/>
  <c r="N59" i="11"/>
  <c r="H59" i="11"/>
  <c r="Z58" i="11"/>
  <c r="X58" i="11"/>
  <c r="N58" i="11"/>
  <c r="H58" i="11"/>
  <c r="W57" i="11"/>
  <c r="V57" i="11"/>
  <c r="U57" i="11"/>
  <c r="T57" i="11"/>
  <c r="R57" i="11"/>
  <c r="Q57" i="11"/>
  <c r="P57" i="11"/>
  <c r="M57" i="11"/>
  <c r="L57" i="11"/>
  <c r="K57" i="11"/>
  <c r="J57" i="11"/>
  <c r="H57" i="11"/>
  <c r="G57" i="11"/>
  <c r="F57" i="11"/>
  <c r="E57" i="11"/>
  <c r="D57" i="11"/>
  <c r="X56" i="11"/>
  <c r="Y56" i="11" s="1"/>
  <c r="Z56" i="11" s="1"/>
  <c r="N56" i="11"/>
  <c r="H56" i="11"/>
  <c r="X55" i="11"/>
  <c r="Y55" i="11" s="1"/>
  <c r="Z55" i="11" s="1"/>
  <c r="N55" i="11"/>
  <c r="H55" i="11"/>
  <c r="Z54" i="11"/>
  <c r="Y54" i="11"/>
  <c r="X54" i="11"/>
  <c r="N54" i="11"/>
  <c r="H54" i="11"/>
  <c r="X53" i="11"/>
  <c r="N53" i="11"/>
  <c r="H53" i="11"/>
  <c r="W52" i="11"/>
  <c r="V52" i="11"/>
  <c r="U52" i="11"/>
  <c r="T52" i="11"/>
  <c r="R52" i="11"/>
  <c r="Q52" i="11"/>
  <c r="P52" i="11"/>
  <c r="M52" i="11"/>
  <c r="L52" i="11"/>
  <c r="K52" i="11"/>
  <c r="N52" i="11" s="1"/>
  <c r="J52" i="11"/>
  <c r="H52" i="11"/>
  <c r="G52" i="11"/>
  <c r="F52" i="11"/>
  <c r="E52" i="11"/>
  <c r="D52" i="11"/>
  <c r="Y51" i="11"/>
  <c r="Z51" i="11" s="1"/>
  <c r="X51" i="11"/>
  <c r="N51" i="11"/>
  <c r="H51" i="11"/>
  <c r="X50" i="11"/>
  <c r="Y50" i="11" s="1"/>
  <c r="Z50" i="11" s="1"/>
  <c r="N50" i="11"/>
  <c r="H50" i="11"/>
  <c r="Z49" i="11"/>
  <c r="Y49" i="11"/>
  <c r="X49" i="11"/>
  <c r="N49" i="11"/>
  <c r="H49" i="11"/>
  <c r="X48" i="11"/>
  <c r="N48" i="11"/>
  <c r="H48" i="11"/>
  <c r="W47" i="11"/>
  <c r="W91" i="11" s="1"/>
  <c r="V47" i="11"/>
  <c r="V91" i="11" s="1"/>
  <c r="U47" i="11"/>
  <c r="T47" i="11"/>
  <c r="R47" i="11"/>
  <c r="Q47" i="11"/>
  <c r="P47" i="11"/>
  <c r="M47" i="11"/>
  <c r="M91" i="11" s="1"/>
  <c r="M205" i="11" s="1"/>
  <c r="L47" i="11"/>
  <c r="K47" i="11"/>
  <c r="J47" i="11"/>
  <c r="G47" i="11"/>
  <c r="F47" i="11"/>
  <c r="E47" i="11"/>
  <c r="D47" i="11"/>
  <c r="P42" i="11"/>
  <c r="X40" i="11"/>
  <c r="Y40" i="11" s="1"/>
  <c r="Z40" i="11" s="1"/>
  <c r="N40" i="11"/>
  <c r="H40" i="11"/>
  <c r="Z39" i="11"/>
  <c r="X39" i="11"/>
  <c r="Y39" i="11" s="1"/>
  <c r="N39" i="11"/>
  <c r="H39" i="11"/>
  <c r="X38" i="11"/>
  <c r="X37" i="11" s="1"/>
  <c r="N38" i="11"/>
  <c r="H38" i="11"/>
  <c r="W37" i="11"/>
  <c r="V37" i="11"/>
  <c r="U37" i="11"/>
  <c r="T37" i="11"/>
  <c r="R37" i="11"/>
  <c r="Q37" i="11"/>
  <c r="P37" i="11"/>
  <c r="M37" i="11"/>
  <c r="L37" i="11"/>
  <c r="K37" i="11"/>
  <c r="J37" i="11"/>
  <c r="H37" i="11"/>
  <c r="G37" i="11"/>
  <c r="F37" i="11"/>
  <c r="E37" i="11"/>
  <c r="D37" i="11"/>
  <c r="Z36" i="11"/>
  <c r="X36" i="11"/>
  <c r="Y36" i="11" s="1"/>
  <c r="N36" i="11"/>
  <c r="H36" i="11"/>
  <c r="Z35" i="11"/>
  <c r="X35" i="11"/>
  <c r="Y35" i="11" s="1"/>
  <c r="N35" i="11"/>
  <c r="H35" i="11"/>
  <c r="X34" i="11"/>
  <c r="Y34" i="11" s="1"/>
  <c r="Z34" i="11" s="1"/>
  <c r="N34" i="11"/>
  <c r="H34" i="11"/>
  <c r="Y33" i="11"/>
  <c r="Z33" i="11" s="1"/>
  <c r="X33" i="11"/>
  <c r="N33" i="11"/>
  <c r="H33" i="11"/>
  <c r="X32" i="11"/>
  <c r="Y32" i="11" s="1"/>
  <c r="Z32" i="11" s="1"/>
  <c r="N32" i="11"/>
  <c r="H32" i="11"/>
  <c r="Z31" i="11"/>
  <c r="X31" i="11"/>
  <c r="Y31" i="11" s="1"/>
  <c r="N31" i="11"/>
  <c r="H31" i="11"/>
  <c r="Z30" i="11"/>
  <c r="X30" i="11"/>
  <c r="Y30" i="11" s="1"/>
  <c r="N30" i="11"/>
  <c r="H30" i="11"/>
  <c r="Y29" i="11"/>
  <c r="Z29" i="11" s="1"/>
  <c r="X29" i="11"/>
  <c r="N29" i="11"/>
  <c r="H29" i="11"/>
  <c r="X28" i="11"/>
  <c r="N28" i="11"/>
  <c r="H28" i="11"/>
  <c r="Z27" i="11"/>
  <c r="X27" i="11"/>
  <c r="Y27" i="11" s="1"/>
  <c r="N27" i="11"/>
  <c r="H27" i="11"/>
  <c r="Y26" i="11"/>
  <c r="Z26" i="11" s="1"/>
  <c r="X26" i="11"/>
  <c r="N26" i="11"/>
  <c r="H26" i="11"/>
  <c r="Z25" i="11"/>
  <c r="X25" i="11"/>
  <c r="Y25" i="11" s="1"/>
  <c r="N25" i="11"/>
  <c r="H25" i="11"/>
  <c r="X24" i="11"/>
  <c r="Y24" i="11" s="1"/>
  <c r="Z24" i="11" s="1"/>
  <c r="N24" i="11"/>
  <c r="H24" i="11"/>
  <c r="W23" i="11"/>
  <c r="V23" i="11"/>
  <c r="U23" i="11"/>
  <c r="T23" i="11"/>
  <c r="R23" i="11"/>
  <c r="Q23" i="11"/>
  <c r="P23" i="11"/>
  <c r="N23" i="11"/>
  <c r="M23" i="11"/>
  <c r="M42" i="11" s="1"/>
  <c r="L23" i="11"/>
  <c r="K23" i="11"/>
  <c r="J23" i="11"/>
  <c r="G23" i="11"/>
  <c r="F23" i="11"/>
  <c r="E23" i="11"/>
  <c r="D23" i="11"/>
  <c r="D42" i="11" s="1"/>
  <c r="Z22" i="11"/>
  <c r="X22" i="11"/>
  <c r="Y22" i="11" s="1"/>
  <c r="N22" i="11"/>
  <c r="H22" i="11"/>
  <c r="X21" i="11"/>
  <c r="X20" i="11" s="1"/>
  <c r="N21" i="11"/>
  <c r="H21" i="11"/>
  <c r="W20" i="11"/>
  <c r="V20" i="11"/>
  <c r="U20" i="11"/>
  <c r="T20" i="11"/>
  <c r="R20" i="11"/>
  <c r="Q20" i="11"/>
  <c r="P20" i="11"/>
  <c r="M20" i="11"/>
  <c r="L20" i="11"/>
  <c r="K20" i="11"/>
  <c r="J20" i="11"/>
  <c r="G20" i="11"/>
  <c r="F20" i="11"/>
  <c r="E20" i="11"/>
  <c r="H20" i="11" s="1"/>
  <c r="D20" i="11"/>
  <c r="Y19" i="11"/>
  <c r="Z19" i="11" s="1"/>
  <c r="X19" i="11"/>
  <c r="N19" i="11"/>
  <c r="H19" i="11"/>
  <c r="Y18" i="11"/>
  <c r="Z18" i="11" s="1"/>
  <c r="X18" i="11"/>
  <c r="N18" i="11"/>
  <c r="H18" i="11"/>
  <c r="Y17" i="11"/>
  <c r="Z17" i="11" s="1"/>
  <c r="X17" i="11"/>
  <c r="N17" i="11"/>
  <c r="H17" i="11"/>
  <c r="X16" i="11"/>
  <c r="Y16" i="11" s="1"/>
  <c r="Z16" i="11" s="1"/>
  <c r="N16" i="11"/>
  <c r="H16" i="11"/>
  <c r="Y15" i="11"/>
  <c r="Z15" i="11" s="1"/>
  <c r="X15" i="11"/>
  <c r="X13" i="11" s="1"/>
  <c r="N15" i="11"/>
  <c r="H15" i="11"/>
  <c r="X14" i="11"/>
  <c r="Y14" i="11" s="1"/>
  <c r="Z14" i="11" s="1"/>
  <c r="N14" i="11"/>
  <c r="H14" i="11"/>
  <c r="W13" i="11"/>
  <c r="W42" i="11" s="1"/>
  <c r="V13" i="11"/>
  <c r="U13" i="11"/>
  <c r="T13" i="11"/>
  <c r="R13" i="11"/>
  <c r="Q13" i="11"/>
  <c r="P13" i="11"/>
  <c r="N13" i="11"/>
  <c r="M13" i="11"/>
  <c r="L13" i="11"/>
  <c r="K13" i="11"/>
  <c r="J13" i="11"/>
  <c r="G13" i="11"/>
  <c r="F13" i="11"/>
  <c r="H13" i="11" s="1"/>
  <c r="E13" i="11"/>
  <c r="D13" i="11"/>
  <c r="X12" i="11"/>
  <c r="Y12" i="11" s="1"/>
  <c r="Z12" i="11" s="1"/>
  <c r="N12" i="11"/>
  <c r="H12" i="11"/>
  <c r="Z11" i="11"/>
  <c r="Y11" i="11"/>
  <c r="X11" i="11"/>
  <c r="W11" i="11"/>
  <c r="V11" i="11"/>
  <c r="U11" i="11"/>
  <c r="T11" i="11"/>
  <c r="R11" i="11"/>
  <c r="R42" i="11" s="1"/>
  <c r="Q11" i="11"/>
  <c r="P11" i="11"/>
  <c r="N11" i="11"/>
  <c r="M11" i="11"/>
  <c r="L11" i="11"/>
  <c r="K11" i="11"/>
  <c r="J11" i="11"/>
  <c r="J42" i="11" s="1"/>
  <c r="H11" i="11"/>
  <c r="G11" i="11"/>
  <c r="G42" i="11" s="1"/>
  <c r="F11" i="11"/>
  <c r="E11" i="11"/>
  <c r="E42" i="11" s="1"/>
  <c r="D11" i="11"/>
  <c r="D94" i="10"/>
  <c r="Z93" i="10"/>
  <c r="Y93" i="10"/>
  <c r="X93" i="10"/>
  <c r="N93" i="10"/>
  <c r="H93" i="10"/>
  <c r="X92" i="10"/>
  <c r="N92" i="10"/>
  <c r="H92" i="10"/>
  <c r="W91" i="10"/>
  <c r="V91" i="10"/>
  <c r="U91" i="10"/>
  <c r="T91" i="10"/>
  <c r="R91" i="10"/>
  <c r="Q91" i="10"/>
  <c r="P91" i="10"/>
  <c r="M91" i="10"/>
  <c r="L91" i="10"/>
  <c r="K91" i="10"/>
  <c r="N91" i="10" s="1"/>
  <c r="J91" i="10"/>
  <c r="H91" i="10"/>
  <c r="G91" i="10"/>
  <c r="F91" i="10"/>
  <c r="E91" i="10"/>
  <c r="D91" i="10"/>
  <c r="Y90" i="10"/>
  <c r="Z90" i="10" s="1"/>
  <c r="X90" i="10"/>
  <c r="N90" i="10"/>
  <c r="H90" i="10"/>
  <c r="X89" i="10"/>
  <c r="Y89" i="10" s="1"/>
  <c r="Z89" i="10" s="1"/>
  <c r="N89" i="10"/>
  <c r="H89" i="10"/>
  <c r="Y88" i="10"/>
  <c r="Z88" i="10" s="1"/>
  <c r="X88" i="10"/>
  <c r="N88" i="10"/>
  <c r="H88" i="10"/>
  <c r="X87" i="10"/>
  <c r="Y87" i="10" s="1"/>
  <c r="Z87" i="10" s="1"/>
  <c r="N87" i="10"/>
  <c r="H87" i="10"/>
  <c r="Z86" i="10"/>
  <c r="X86" i="10"/>
  <c r="Y86" i="10" s="1"/>
  <c r="N86" i="10"/>
  <c r="H86" i="10"/>
  <c r="Y85" i="10"/>
  <c r="X85" i="10"/>
  <c r="X84" i="10" s="1"/>
  <c r="N85" i="10"/>
  <c r="H85" i="10"/>
  <c r="W84" i="10"/>
  <c r="V84" i="10"/>
  <c r="U84" i="10"/>
  <c r="T84" i="10"/>
  <c r="R84" i="10"/>
  <c r="Q84" i="10"/>
  <c r="P84" i="10"/>
  <c r="M84" i="10"/>
  <c r="L84" i="10"/>
  <c r="K84" i="10"/>
  <c r="J84" i="10"/>
  <c r="G84" i="10"/>
  <c r="F84" i="10"/>
  <c r="E84" i="10"/>
  <c r="H84" i="10" s="1"/>
  <c r="D84" i="10"/>
  <c r="Y83" i="10"/>
  <c r="Z83" i="10" s="1"/>
  <c r="X83" i="10"/>
  <c r="N83" i="10"/>
  <c r="H83" i="10"/>
  <c r="X82" i="10"/>
  <c r="N82" i="10"/>
  <c r="H82" i="10"/>
  <c r="W81" i="10"/>
  <c r="V81" i="10"/>
  <c r="U81" i="10"/>
  <c r="T81" i="10"/>
  <c r="R81" i="10"/>
  <c r="Q81" i="10"/>
  <c r="P81" i="10"/>
  <c r="M81" i="10"/>
  <c r="L81" i="10"/>
  <c r="K81" i="10"/>
  <c r="J81" i="10"/>
  <c r="H81" i="10"/>
  <c r="G81" i="10"/>
  <c r="F81" i="10"/>
  <c r="E81" i="10"/>
  <c r="D81" i="10"/>
  <c r="Z80" i="10"/>
  <c r="Y80" i="10"/>
  <c r="Y79" i="10" s="1"/>
  <c r="X80" i="10"/>
  <c r="X79" i="10" s="1"/>
  <c r="N80" i="10"/>
  <c r="H80" i="10"/>
  <c r="W79" i="10"/>
  <c r="V79" i="10"/>
  <c r="U79" i="10"/>
  <c r="T79" i="10"/>
  <c r="Z79" i="10" s="1"/>
  <c r="R79" i="10"/>
  <c r="Q79" i="10"/>
  <c r="P79" i="10"/>
  <c r="M79" i="10"/>
  <c r="L79" i="10"/>
  <c r="K79" i="10"/>
  <c r="J79" i="10"/>
  <c r="H79" i="10"/>
  <c r="G79" i="10"/>
  <c r="F79" i="10"/>
  <c r="E79" i="10"/>
  <c r="D79" i="10"/>
  <c r="X78" i="10"/>
  <c r="Y78" i="10" s="1"/>
  <c r="Z78" i="10" s="1"/>
  <c r="N78" i="10"/>
  <c r="H78" i="10"/>
  <c r="X77" i="10"/>
  <c r="N77" i="10"/>
  <c r="H77" i="10"/>
  <c r="Y76" i="10"/>
  <c r="Z76" i="10" s="1"/>
  <c r="X76" i="10"/>
  <c r="N76" i="10"/>
  <c r="H76" i="10"/>
  <c r="X75" i="10"/>
  <c r="Y75" i="10" s="1"/>
  <c r="Z75" i="10" s="1"/>
  <c r="N75" i="10"/>
  <c r="H75" i="10"/>
  <c r="X74" i="10"/>
  <c r="Y74" i="10" s="1"/>
  <c r="Z74" i="10" s="1"/>
  <c r="N74" i="10"/>
  <c r="H74" i="10"/>
  <c r="X73" i="10"/>
  <c r="Y73" i="10" s="1"/>
  <c r="N73" i="10"/>
  <c r="H73" i="10"/>
  <c r="W72" i="10"/>
  <c r="V72" i="10"/>
  <c r="U72" i="10"/>
  <c r="T72" i="10"/>
  <c r="R72" i="10"/>
  <c r="Q72" i="10"/>
  <c r="P72" i="10"/>
  <c r="M72" i="10"/>
  <c r="L72" i="10"/>
  <c r="N72" i="10" s="1"/>
  <c r="K72" i="10"/>
  <c r="J72" i="10"/>
  <c r="G72" i="10"/>
  <c r="F72" i="10"/>
  <c r="E72" i="10"/>
  <c r="D72" i="10"/>
  <c r="X71" i="10"/>
  <c r="Y71" i="10" s="1"/>
  <c r="Z71" i="10" s="1"/>
  <c r="N71" i="10"/>
  <c r="H71" i="10"/>
  <c r="Z70" i="10"/>
  <c r="Y70" i="10"/>
  <c r="X70" i="10"/>
  <c r="N70" i="10"/>
  <c r="H70" i="10"/>
  <c r="X69" i="10"/>
  <c r="Y69" i="10" s="1"/>
  <c r="Z69" i="10" s="1"/>
  <c r="N69" i="10"/>
  <c r="H69" i="10"/>
  <c r="Z68" i="10"/>
  <c r="Y68" i="10"/>
  <c r="X68" i="10"/>
  <c r="N68" i="10"/>
  <c r="H68" i="10"/>
  <c r="X67" i="10"/>
  <c r="Y67" i="10" s="1"/>
  <c r="N67" i="10"/>
  <c r="H67" i="10"/>
  <c r="Y66" i="10"/>
  <c r="Z66" i="10" s="1"/>
  <c r="X66" i="10"/>
  <c r="N66" i="10"/>
  <c r="H66" i="10"/>
  <c r="W65" i="10"/>
  <c r="V65" i="10"/>
  <c r="U65" i="10"/>
  <c r="T65" i="10"/>
  <c r="R65" i="10"/>
  <c r="Q65" i="10"/>
  <c r="P65" i="10"/>
  <c r="N65" i="10"/>
  <c r="M65" i="10"/>
  <c r="L65" i="10"/>
  <c r="K65" i="10"/>
  <c r="J65" i="10"/>
  <c r="G65" i="10"/>
  <c r="F65" i="10"/>
  <c r="E65" i="10"/>
  <c r="H65" i="10" s="1"/>
  <c r="D65" i="10"/>
  <c r="X64" i="10"/>
  <c r="Y64" i="10" s="1"/>
  <c r="Z64" i="10" s="1"/>
  <c r="N64" i="10"/>
  <c r="H64" i="10"/>
  <c r="Y63" i="10"/>
  <c r="Z63" i="10" s="1"/>
  <c r="X63" i="10"/>
  <c r="N63" i="10"/>
  <c r="H63" i="10"/>
  <c r="Y62" i="10"/>
  <c r="X62" i="10"/>
  <c r="X61" i="10" s="1"/>
  <c r="N62" i="10"/>
  <c r="H62" i="10"/>
  <c r="W61" i="10"/>
  <c r="V61" i="10"/>
  <c r="U61" i="10"/>
  <c r="U94" i="10" s="1"/>
  <c r="T61" i="10"/>
  <c r="R61" i="10"/>
  <c r="Q61" i="10"/>
  <c r="P61" i="10"/>
  <c r="M61" i="10"/>
  <c r="L61" i="10"/>
  <c r="K61" i="10"/>
  <c r="N61" i="10" s="1"/>
  <c r="J61" i="10"/>
  <c r="H61" i="10"/>
  <c r="G61" i="10"/>
  <c r="F61" i="10"/>
  <c r="E61" i="10"/>
  <c r="D61" i="10"/>
  <c r="X60" i="10"/>
  <c r="N60" i="10"/>
  <c r="H60" i="10"/>
  <c r="W59" i="10"/>
  <c r="V59" i="10"/>
  <c r="U59" i="10"/>
  <c r="T59" i="10"/>
  <c r="R59" i="10"/>
  <c r="Q59" i="10"/>
  <c r="P59" i="10"/>
  <c r="M59" i="10"/>
  <c r="L59" i="10"/>
  <c r="K59" i="10"/>
  <c r="N59" i="10" s="1"/>
  <c r="J59" i="10"/>
  <c r="G59" i="10"/>
  <c r="F59" i="10"/>
  <c r="E59" i="10"/>
  <c r="H59" i="10" s="1"/>
  <c r="D59" i="10"/>
  <c r="X58" i="10"/>
  <c r="Y58" i="10" s="1"/>
  <c r="Z58" i="10" s="1"/>
  <c r="N58" i="10"/>
  <c r="H58" i="10"/>
  <c r="X57" i="10"/>
  <c r="N57" i="10"/>
  <c r="H57" i="10"/>
  <c r="W56" i="10"/>
  <c r="V56" i="10"/>
  <c r="U56" i="10"/>
  <c r="T56" i="10"/>
  <c r="R56" i="10"/>
  <c r="Q56" i="10"/>
  <c r="P56" i="10"/>
  <c r="M56" i="10"/>
  <c r="L56" i="10"/>
  <c r="K56" i="10"/>
  <c r="N56" i="10" s="1"/>
  <c r="J56" i="10"/>
  <c r="H56" i="10"/>
  <c r="G56" i="10"/>
  <c r="F56" i="10"/>
  <c r="E56" i="10"/>
  <c r="D56" i="10"/>
  <c r="X55" i="10"/>
  <c r="Y55" i="10" s="1"/>
  <c r="N55" i="10"/>
  <c r="H55" i="10"/>
  <c r="Y54" i="10"/>
  <c r="Z54" i="10" s="1"/>
  <c r="X54" i="10"/>
  <c r="N54" i="10"/>
  <c r="H54" i="10"/>
  <c r="Z53" i="10"/>
  <c r="Y53" i="10"/>
  <c r="X53" i="10"/>
  <c r="N53" i="10"/>
  <c r="H53" i="10"/>
  <c r="Z52" i="10"/>
  <c r="X52" i="10"/>
  <c r="Y52" i="10" s="1"/>
  <c r="N52" i="10"/>
  <c r="H52" i="10"/>
  <c r="Z51" i="10"/>
  <c r="X51" i="10"/>
  <c r="Y51" i="10" s="1"/>
  <c r="N51" i="10"/>
  <c r="H51" i="10"/>
  <c r="Z50" i="10"/>
  <c r="Y50" i="10"/>
  <c r="X50" i="10"/>
  <c r="N50" i="10"/>
  <c r="H50" i="10"/>
  <c r="Z49" i="10"/>
  <c r="X49" i="10"/>
  <c r="Y49" i="10" s="1"/>
  <c r="N49" i="10"/>
  <c r="H49" i="10"/>
  <c r="Z48" i="10"/>
  <c r="Y48" i="10"/>
  <c r="X48" i="10"/>
  <c r="N48" i="10"/>
  <c r="H48" i="10"/>
  <c r="Y47" i="10"/>
  <c r="X47" i="10"/>
  <c r="N47" i="10"/>
  <c r="H47" i="10"/>
  <c r="Y46" i="10"/>
  <c r="Z46" i="10" s="1"/>
  <c r="X46" i="10"/>
  <c r="N46" i="10"/>
  <c r="H46" i="10"/>
  <c r="X45" i="10"/>
  <c r="W45" i="10"/>
  <c r="W94" i="10" s="1"/>
  <c r="V45" i="10"/>
  <c r="U45" i="10"/>
  <c r="T45" i="10"/>
  <c r="R45" i="10"/>
  <c r="Q45" i="10"/>
  <c r="Q94" i="10" s="1"/>
  <c r="P45" i="10"/>
  <c r="N45" i="10"/>
  <c r="M45" i="10"/>
  <c r="M94" i="10" s="1"/>
  <c r="L45" i="10"/>
  <c r="K45" i="10"/>
  <c r="J45" i="10"/>
  <c r="G45" i="10"/>
  <c r="F45" i="10"/>
  <c r="F94" i="10" s="1"/>
  <c r="E45" i="10"/>
  <c r="D45" i="10"/>
  <c r="U42" i="10"/>
  <c r="T42" i="10"/>
  <c r="M42" i="10"/>
  <c r="M96" i="10" s="1"/>
  <c r="L42" i="10"/>
  <c r="K42" i="10"/>
  <c r="J42" i="10"/>
  <c r="Y41" i="10"/>
  <c r="Z41" i="10" s="1"/>
  <c r="X41" i="10"/>
  <c r="N41" i="10"/>
  <c r="H41" i="10"/>
  <c r="X40" i="10"/>
  <c r="N40" i="10"/>
  <c r="H40" i="10"/>
  <c r="X39" i="10"/>
  <c r="Y39" i="10" s="1"/>
  <c r="Z39" i="10" s="1"/>
  <c r="N39" i="10"/>
  <c r="H39" i="10"/>
  <c r="W38" i="10"/>
  <c r="V38" i="10"/>
  <c r="U38" i="10"/>
  <c r="T38" i="10"/>
  <c r="R38" i="10"/>
  <c r="Q38" i="10"/>
  <c r="P38" i="10"/>
  <c r="N38" i="10"/>
  <c r="M38" i="10"/>
  <c r="L38" i="10"/>
  <c r="K38" i="10"/>
  <c r="J38" i="10"/>
  <c r="G38" i="10"/>
  <c r="F38" i="10"/>
  <c r="E38" i="10"/>
  <c r="D38" i="10"/>
  <c r="Y37" i="10"/>
  <c r="Z37" i="10" s="1"/>
  <c r="X37" i="10"/>
  <c r="N37" i="10"/>
  <c r="H37" i="10"/>
  <c r="X36" i="10"/>
  <c r="Y36" i="10" s="1"/>
  <c r="Z36" i="10" s="1"/>
  <c r="N36" i="10"/>
  <c r="H36" i="10"/>
  <c r="Z35" i="10"/>
  <c r="X35" i="10"/>
  <c r="Y35" i="10" s="1"/>
  <c r="N35" i="10"/>
  <c r="H35" i="10"/>
  <c r="X34" i="10"/>
  <c r="Y34" i="10" s="1"/>
  <c r="Y30" i="10" s="1"/>
  <c r="N34" i="10"/>
  <c r="H34" i="10"/>
  <c r="Y33" i="10"/>
  <c r="Z33" i="10" s="1"/>
  <c r="X33" i="10"/>
  <c r="N33" i="10"/>
  <c r="H33" i="10"/>
  <c r="X32" i="10"/>
  <c r="Y32" i="10" s="1"/>
  <c r="Z32" i="10" s="1"/>
  <c r="N32" i="10"/>
  <c r="H32" i="10"/>
  <c r="Y31" i="10"/>
  <c r="Z31" i="10" s="1"/>
  <c r="X31" i="10"/>
  <c r="N31" i="10"/>
  <c r="H31" i="10"/>
  <c r="W30" i="10"/>
  <c r="W42" i="10" s="1"/>
  <c r="W96" i="10" s="1"/>
  <c r="V30" i="10"/>
  <c r="V42" i="10" s="1"/>
  <c r="U30" i="10"/>
  <c r="T30" i="10"/>
  <c r="R30" i="10"/>
  <c r="R42" i="10" s="1"/>
  <c r="Q30" i="10"/>
  <c r="Q42" i="10" s="1"/>
  <c r="P30" i="10"/>
  <c r="N30" i="10"/>
  <c r="M30" i="10"/>
  <c r="L30" i="10"/>
  <c r="K30" i="10"/>
  <c r="J30" i="10"/>
  <c r="G30" i="10"/>
  <c r="G42" i="10" s="1"/>
  <c r="F30" i="10"/>
  <c r="F42" i="10" s="1"/>
  <c r="E30" i="10"/>
  <c r="D30" i="10"/>
  <c r="R25" i="10"/>
  <c r="X23" i="10"/>
  <c r="X22" i="10" s="1"/>
  <c r="N23" i="10"/>
  <c r="H23" i="10"/>
  <c r="W22" i="10"/>
  <c r="V22" i="10"/>
  <c r="U22" i="10"/>
  <c r="T22" i="10"/>
  <c r="R22" i="10"/>
  <c r="Q22" i="10"/>
  <c r="P22" i="10"/>
  <c r="M22" i="10"/>
  <c r="L22" i="10"/>
  <c r="K22" i="10"/>
  <c r="N22" i="10" s="1"/>
  <c r="J22" i="10"/>
  <c r="H22" i="10"/>
  <c r="G22" i="10"/>
  <c r="F22" i="10"/>
  <c r="E22" i="10"/>
  <c r="D22" i="10"/>
  <c r="Y21" i="10"/>
  <c r="X21" i="10"/>
  <c r="X20" i="10" s="1"/>
  <c r="N21" i="10"/>
  <c r="H21" i="10"/>
  <c r="W20" i="10"/>
  <c r="V20" i="10"/>
  <c r="U20" i="10"/>
  <c r="T20" i="10"/>
  <c r="R20" i="10"/>
  <c r="Q20" i="10"/>
  <c r="P20" i="10"/>
  <c r="M20" i="10"/>
  <c r="L20" i="10"/>
  <c r="K20" i="10"/>
  <c r="J20" i="10"/>
  <c r="G20" i="10"/>
  <c r="F20" i="10"/>
  <c r="E20" i="10"/>
  <c r="H20" i="10" s="1"/>
  <c r="D20" i="10"/>
  <c r="X19" i="10"/>
  <c r="Y19" i="10" s="1"/>
  <c r="N19" i="10"/>
  <c r="H19" i="10"/>
  <c r="X18" i="10"/>
  <c r="Y18" i="10" s="1"/>
  <c r="Z18" i="10" s="1"/>
  <c r="N18" i="10"/>
  <c r="H18" i="10"/>
  <c r="Z17" i="10"/>
  <c r="X17" i="10"/>
  <c r="Y17" i="10" s="1"/>
  <c r="N17" i="10"/>
  <c r="H17" i="10"/>
  <c r="X16" i="10"/>
  <c r="N16" i="10"/>
  <c r="H16" i="10"/>
  <c r="X15" i="10"/>
  <c r="Y15" i="10" s="1"/>
  <c r="Z15" i="10" s="1"/>
  <c r="N15" i="10"/>
  <c r="H15" i="10"/>
  <c r="Y14" i="10"/>
  <c r="X14" i="10"/>
  <c r="N14" i="10"/>
  <c r="H14" i="10"/>
  <c r="W13" i="10"/>
  <c r="V13" i="10"/>
  <c r="U13" i="10"/>
  <c r="T13" i="10"/>
  <c r="R13" i="10"/>
  <c r="Q13" i="10"/>
  <c r="Q25" i="10" s="1"/>
  <c r="P13" i="10"/>
  <c r="M13" i="10"/>
  <c r="L13" i="10"/>
  <c r="N13" i="10" s="1"/>
  <c r="K13" i="10"/>
  <c r="K25" i="10" s="1"/>
  <c r="J13" i="10"/>
  <c r="G13" i="10"/>
  <c r="F13" i="10"/>
  <c r="E13" i="10"/>
  <c r="D13" i="10"/>
  <c r="Z12" i="10"/>
  <c r="X12" i="10"/>
  <c r="Y12" i="10" s="1"/>
  <c r="Y11" i="10" s="1"/>
  <c r="N12" i="10"/>
  <c r="H12" i="10"/>
  <c r="X11" i="10"/>
  <c r="W11" i="10"/>
  <c r="V11" i="10"/>
  <c r="U11" i="10"/>
  <c r="T11" i="10"/>
  <c r="R11" i="10"/>
  <c r="Q11" i="10"/>
  <c r="P11" i="10"/>
  <c r="N11" i="10"/>
  <c r="M11" i="10"/>
  <c r="L11" i="10"/>
  <c r="K11" i="10"/>
  <c r="J11" i="10"/>
  <c r="G11" i="10"/>
  <c r="G25" i="10" s="1"/>
  <c r="F11" i="10"/>
  <c r="F25" i="10" s="1"/>
  <c r="E11" i="10"/>
  <c r="D11" i="10"/>
  <c r="V219" i="9"/>
  <c r="Z218" i="9"/>
  <c r="Y218" i="9"/>
  <c r="Y217" i="9" s="1"/>
  <c r="X218" i="9"/>
  <c r="X217" i="9" s="1"/>
  <c r="N218" i="9"/>
  <c r="H218" i="9"/>
  <c r="W217" i="9"/>
  <c r="V217" i="9"/>
  <c r="U217" i="9"/>
  <c r="T217" i="9"/>
  <c r="Z217" i="9" s="1"/>
  <c r="R217" i="9"/>
  <c r="Q217" i="9"/>
  <c r="P217" i="9"/>
  <c r="M217" i="9"/>
  <c r="L217" i="9"/>
  <c r="K217" i="9"/>
  <c r="J217" i="9"/>
  <c r="G217" i="9"/>
  <c r="F217" i="9"/>
  <c r="E217" i="9"/>
  <c r="D217" i="9"/>
  <c r="H217" i="9" s="1"/>
  <c r="Z216" i="9"/>
  <c r="Y216" i="9"/>
  <c r="Y213" i="9" s="1"/>
  <c r="Z213" i="9" s="1"/>
  <c r="X216" i="9"/>
  <c r="N216" i="9"/>
  <c r="H216" i="9"/>
  <c r="Z215" i="9"/>
  <c r="X215" i="9"/>
  <c r="Y215" i="9" s="1"/>
  <c r="N215" i="9"/>
  <c r="H215" i="9"/>
  <c r="Z214" i="9"/>
  <c r="Y214" i="9"/>
  <c r="X214" i="9"/>
  <c r="N214" i="9"/>
  <c r="H214" i="9"/>
  <c r="X213" i="9"/>
  <c r="W213" i="9"/>
  <c r="V213" i="9"/>
  <c r="U213" i="9"/>
  <c r="T213" i="9"/>
  <c r="R213" i="9"/>
  <c r="Q213" i="9"/>
  <c r="P213" i="9"/>
  <c r="N213" i="9"/>
  <c r="M213" i="9"/>
  <c r="L213" i="9"/>
  <c r="K213" i="9"/>
  <c r="J213" i="9"/>
  <c r="G213" i="9"/>
  <c r="F213" i="9"/>
  <c r="E213" i="9"/>
  <c r="D213" i="9"/>
  <c r="X212" i="9"/>
  <c r="Y212" i="9" s="1"/>
  <c r="N212" i="9"/>
  <c r="H212" i="9"/>
  <c r="X211" i="9"/>
  <c r="W211" i="9"/>
  <c r="V211" i="9"/>
  <c r="U211" i="9"/>
  <c r="T211" i="9"/>
  <c r="R211" i="9"/>
  <c r="Q211" i="9"/>
  <c r="P211" i="9"/>
  <c r="N211" i="9"/>
  <c r="M211" i="9"/>
  <c r="L211" i="9"/>
  <c r="K211" i="9"/>
  <c r="J211" i="9"/>
  <c r="G211" i="9"/>
  <c r="F211" i="9"/>
  <c r="E211" i="9"/>
  <c r="H211" i="9" s="1"/>
  <c r="D211" i="9"/>
  <c r="Y210" i="9"/>
  <c r="Z210" i="9" s="1"/>
  <c r="X210" i="9"/>
  <c r="N210" i="9"/>
  <c r="H210" i="9"/>
  <c r="Y209" i="9"/>
  <c r="Z209" i="9" s="1"/>
  <c r="X209" i="9"/>
  <c r="N209" i="9"/>
  <c r="H209" i="9"/>
  <c r="Y208" i="9"/>
  <c r="Z208" i="9" s="1"/>
  <c r="X208" i="9"/>
  <c r="W208" i="9"/>
  <c r="V208" i="9"/>
  <c r="U208" i="9"/>
  <c r="T208" i="9"/>
  <c r="R208" i="9"/>
  <c r="Q208" i="9"/>
  <c r="P208" i="9"/>
  <c r="N208" i="9"/>
  <c r="M208" i="9"/>
  <c r="L208" i="9"/>
  <c r="K208" i="9"/>
  <c r="J208" i="9"/>
  <c r="G208" i="9"/>
  <c r="F208" i="9"/>
  <c r="E208" i="9"/>
  <c r="H208" i="9" s="1"/>
  <c r="D208" i="9"/>
  <c r="Z207" i="9"/>
  <c r="Y207" i="9"/>
  <c r="X207" i="9"/>
  <c r="N207" i="9"/>
  <c r="H207" i="9"/>
  <c r="Z206" i="9"/>
  <c r="Y206" i="9"/>
  <c r="X206" i="9"/>
  <c r="W206" i="9"/>
  <c r="V206" i="9"/>
  <c r="U206" i="9"/>
  <c r="T206" i="9"/>
  <c r="R206" i="9"/>
  <c r="Q206" i="9"/>
  <c r="P206" i="9"/>
  <c r="N206" i="9"/>
  <c r="M206" i="9"/>
  <c r="L206" i="9"/>
  <c r="K206" i="9"/>
  <c r="J206" i="9"/>
  <c r="G206" i="9"/>
  <c r="F206" i="9"/>
  <c r="E206" i="9"/>
  <c r="H206" i="9" s="1"/>
  <c r="D206" i="9"/>
  <c r="X205" i="9"/>
  <c r="Y205" i="9" s="1"/>
  <c r="Z205" i="9" s="1"/>
  <c r="N205" i="9"/>
  <c r="H205" i="9"/>
  <c r="X204" i="9"/>
  <c r="X203" i="9" s="1"/>
  <c r="N204" i="9"/>
  <c r="H204" i="9"/>
  <c r="W203" i="9"/>
  <c r="V203" i="9"/>
  <c r="U203" i="9"/>
  <c r="T203" i="9"/>
  <c r="R203" i="9"/>
  <c r="Q203" i="9"/>
  <c r="P203" i="9"/>
  <c r="M203" i="9"/>
  <c r="L203" i="9"/>
  <c r="K203" i="9"/>
  <c r="N203" i="9" s="1"/>
  <c r="J203" i="9"/>
  <c r="G203" i="9"/>
  <c r="F203" i="9"/>
  <c r="E203" i="9"/>
  <c r="D203" i="9"/>
  <c r="Y202" i="9"/>
  <c r="Z202" i="9" s="1"/>
  <c r="X202" i="9"/>
  <c r="N202" i="9"/>
  <c r="H202" i="9"/>
  <c r="Y201" i="9"/>
  <c r="Z201" i="9" s="1"/>
  <c r="X201" i="9"/>
  <c r="N201" i="9"/>
  <c r="H201" i="9"/>
  <c r="X200" i="9"/>
  <c r="Y200" i="9" s="1"/>
  <c r="Z200" i="9" s="1"/>
  <c r="N200" i="9"/>
  <c r="H200" i="9"/>
  <c r="X199" i="9"/>
  <c r="W199" i="9"/>
  <c r="V199" i="9"/>
  <c r="U199" i="9"/>
  <c r="T199" i="9"/>
  <c r="R199" i="9"/>
  <c r="Q199" i="9"/>
  <c r="P199" i="9"/>
  <c r="N199" i="9"/>
  <c r="M199" i="9"/>
  <c r="L199" i="9"/>
  <c r="K199" i="9"/>
  <c r="J199" i="9"/>
  <c r="G199" i="9"/>
  <c r="F199" i="9"/>
  <c r="H199" i="9" s="1"/>
  <c r="E199" i="9"/>
  <c r="D199" i="9"/>
  <c r="Y198" i="9"/>
  <c r="Z198" i="9" s="1"/>
  <c r="X198" i="9"/>
  <c r="N198" i="9"/>
  <c r="H198" i="9"/>
  <c r="Y197" i="9"/>
  <c r="Z197" i="9" s="1"/>
  <c r="X197" i="9"/>
  <c r="N197" i="9"/>
  <c r="H197" i="9"/>
  <c r="X196" i="9"/>
  <c r="Y196" i="9" s="1"/>
  <c r="Z196" i="9" s="1"/>
  <c r="N196" i="9"/>
  <c r="H196" i="9"/>
  <c r="X195" i="9"/>
  <c r="Y195" i="9" s="1"/>
  <c r="Z195" i="9" s="1"/>
  <c r="N195" i="9"/>
  <c r="H195" i="9"/>
  <c r="X194" i="9"/>
  <c r="Y194" i="9" s="1"/>
  <c r="Z194" i="9" s="1"/>
  <c r="N194" i="9"/>
  <c r="H194" i="9"/>
  <c r="X193" i="9"/>
  <c r="Y193" i="9" s="1"/>
  <c r="Z193" i="9" s="1"/>
  <c r="N193" i="9"/>
  <c r="H193" i="9"/>
  <c r="Z192" i="9"/>
  <c r="Y192" i="9"/>
  <c r="X192" i="9"/>
  <c r="N192" i="9"/>
  <c r="H192" i="9"/>
  <c r="Z191" i="9"/>
  <c r="Y191" i="9"/>
  <c r="X191" i="9"/>
  <c r="N191" i="9"/>
  <c r="H191" i="9"/>
  <c r="Y190" i="9"/>
  <c r="Z190" i="9" s="1"/>
  <c r="X190" i="9"/>
  <c r="N190" i="9"/>
  <c r="H190" i="9"/>
  <c r="Z189" i="9"/>
  <c r="Y189" i="9"/>
  <c r="X189" i="9"/>
  <c r="N189" i="9"/>
  <c r="H189" i="9"/>
  <c r="X188" i="9"/>
  <c r="N188" i="9"/>
  <c r="H188" i="9"/>
  <c r="W187" i="9"/>
  <c r="V187" i="9"/>
  <c r="U187" i="9"/>
  <c r="T187" i="9"/>
  <c r="R187" i="9"/>
  <c r="Q187" i="9"/>
  <c r="P187" i="9"/>
  <c r="M187" i="9"/>
  <c r="L187" i="9"/>
  <c r="K187" i="9"/>
  <c r="J187" i="9"/>
  <c r="H187" i="9"/>
  <c r="G187" i="9"/>
  <c r="F187" i="9"/>
  <c r="E187" i="9"/>
  <c r="D187" i="9"/>
  <c r="X186" i="9"/>
  <c r="Y186" i="9" s="1"/>
  <c r="Z186" i="9" s="1"/>
  <c r="N186" i="9"/>
  <c r="H186" i="9"/>
  <c r="Y185" i="9"/>
  <c r="Z185" i="9" s="1"/>
  <c r="X185" i="9"/>
  <c r="N185" i="9"/>
  <c r="H185" i="9"/>
  <c r="Z184" i="9"/>
  <c r="Y184" i="9"/>
  <c r="X184" i="9"/>
  <c r="N184" i="9"/>
  <c r="H184" i="9"/>
  <c r="Y183" i="9"/>
  <c r="Z183" i="9" s="1"/>
  <c r="X183" i="9"/>
  <c r="N183" i="9"/>
  <c r="H183" i="9"/>
  <c r="Z182" i="9"/>
  <c r="X182" i="9"/>
  <c r="Y182" i="9" s="1"/>
  <c r="N182" i="9"/>
  <c r="H182" i="9"/>
  <c r="Z181" i="9"/>
  <c r="X181" i="9"/>
  <c r="Y181" i="9" s="1"/>
  <c r="N181" i="9"/>
  <c r="H181" i="9"/>
  <c r="X180" i="9"/>
  <c r="Y180" i="9" s="1"/>
  <c r="Z180" i="9" s="1"/>
  <c r="N180" i="9"/>
  <c r="H180" i="9"/>
  <c r="Z179" i="9"/>
  <c r="Y179" i="9"/>
  <c r="X179" i="9"/>
  <c r="N179" i="9"/>
  <c r="H179" i="9"/>
  <c r="Z178" i="9"/>
  <c r="Y178" i="9"/>
  <c r="X178" i="9"/>
  <c r="N178" i="9"/>
  <c r="H178" i="9"/>
  <c r="Y177" i="9"/>
  <c r="Z177" i="9" s="1"/>
  <c r="X177" i="9"/>
  <c r="N177" i="9"/>
  <c r="H177" i="9"/>
  <c r="Z176" i="9"/>
  <c r="Y176" i="9"/>
  <c r="X176" i="9"/>
  <c r="N176" i="9"/>
  <c r="H176" i="9"/>
  <c r="Z175" i="9"/>
  <c r="X175" i="9"/>
  <c r="N175" i="9"/>
  <c r="H175" i="9"/>
  <c r="X174" i="9"/>
  <c r="Y174" i="9" s="1"/>
  <c r="N174" i="9"/>
  <c r="H174" i="9"/>
  <c r="W173" i="9"/>
  <c r="V173" i="9"/>
  <c r="U173" i="9"/>
  <c r="T173" i="9"/>
  <c r="R173" i="9"/>
  <c r="Q173" i="9"/>
  <c r="P173" i="9"/>
  <c r="N173" i="9"/>
  <c r="M173" i="9"/>
  <c r="L173" i="9"/>
  <c r="K173" i="9"/>
  <c r="J173" i="9"/>
  <c r="G173" i="9"/>
  <c r="F173" i="9"/>
  <c r="E173" i="9"/>
  <c r="H173" i="9" s="1"/>
  <c r="D173" i="9"/>
  <c r="Y172" i="9"/>
  <c r="Z172" i="9" s="1"/>
  <c r="X172" i="9"/>
  <c r="N172" i="9"/>
  <c r="H172" i="9"/>
  <c r="Y171" i="9"/>
  <c r="Z171" i="9" s="1"/>
  <c r="X171" i="9"/>
  <c r="N171" i="9"/>
  <c r="H171" i="9"/>
  <c r="Y170" i="9"/>
  <c r="Z170" i="9" s="1"/>
  <c r="X170" i="9"/>
  <c r="N170" i="9"/>
  <c r="H170" i="9"/>
  <c r="X169" i="9"/>
  <c r="Y169" i="9" s="1"/>
  <c r="Z169" i="9" s="1"/>
  <c r="N169" i="9"/>
  <c r="H169" i="9"/>
  <c r="Z168" i="9"/>
  <c r="Y168" i="9"/>
  <c r="Y167" i="9" s="1"/>
  <c r="Z167" i="9" s="1"/>
  <c r="X168" i="9"/>
  <c r="N168" i="9"/>
  <c r="H168" i="9"/>
  <c r="X167" i="9"/>
  <c r="W167" i="9"/>
  <c r="V167" i="9"/>
  <c r="U167" i="9"/>
  <c r="T167" i="9"/>
  <c r="R167" i="9"/>
  <c r="Q167" i="9"/>
  <c r="P167" i="9"/>
  <c r="M167" i="9"/>
  <c r="L167" i="9"/>
  <c r="K167" i="9"/>
  <c r="J167" i="9"/>
  <c r="G167" i="9"/>
  <c r="F167" i="9"/>
  <c r="E167" i="9"/>
  <c r="D167" i="9"/>
  <c r="Y166" i="9"/>
  <c r="Z166" i="9" s="1"/>
  <c r="X166" i="9"/>
  <c r="N166" i="9"/>
  <c r="H166" i="9"/>
  <c r="Y165" i="9"/>
  <c r="Z165" i="9" s="1"/>
  <c r="X165" i="9"/>
  <c r="N165" i="9"/>
  <c r="H165" i="9"/>
  <c r="X164" i="9"/>
  <c r="Y164" i="9" s="1"/>
  <c r="N164" i="9"/>
  <c r="H164" i="9"/>
  <c r="X163" i="9"/>
  <c r="W163" i="9"/>
  <c r="V163" i="9"/>
  <c r="U163" i="9"/>
  <c r="T163" i="9"/>
  <c r="R163" i="9"/>
  <c r="Q163" i="9"/>
  <c r="P163" i="9"/>
  <c r="N163" i="9"/>
  <c r="M163" i="9"/>
  <c r="L163" i="9"/>
  <c r="K163" i="9"/>
  <c r="J163" i="9"/>
  <c r="H163" i="9"/>
  <c r="G163" i="9"/>
  <c r="F163" i="9"/>
  <c r="E163" i="9"/>
  <c r="D163" i="9"/>
  <c r="Z162" i="9"/>
  <c r="Y162" i="9"/>
  <c r="X162" i="9"/>
  <c r="N162" i="9"/>
  <c r="H162" i="9"/>
  <c r="Z161" i="9"/>
  <c r="Y161" i="9"/>
  <c r="X161" i="9"/>
  <c r="N161" i="9"/>
  <c r="H161" i="9"/>
  <c r="Z160" i="9"/>
  <c r="Y160" i="9"/>
  <c r="X160" i="9"/>
  <c r="N160" i="9"/>
  <c r="H160" i="9"/>
  <c r="X159" i="9"/>
  <c r="Y159" i="9" s="1"/>
  <c r="Z159" i="9" s="1"/>
  <c r="N159" i="9"/>
  <c r="H159" i="9"/>
  <c r="Y158" i="9"/>
  <c r="Z158" i="9" s="1"/>
  <c r="X158" i="9"/>
  <c r="N158" i="9"/>
  <c r="H158" i="9"/>
  <c r="Z157" i="9"/>
  <c r="X157" i="9"/>
  <c r="N157" i="9"/>
  <c r="H157" i="9"/>
  <c r="W156" i="9"/>
  <c r="V156" i="9"/>
  <c r="U156" i="9"/>
  <c r="T156" i="9"/>
  <c r="R156" i="9"/>
  <c r="Q156" i="9"/>
  <c r="P156" i="9"/>
  <c r="M156" i="9"/>
  <c r="L156" i="9"/>
  <c r="K156" i="9"/>
  <c r="N156" i="9" s="1"/>
  <c r="J156" i="9"/>
  <c r="H156" i="9"/>
  <c r="G156" i="9"/>
  <c r="F156" i="9"/>
  <c r="E156" i="9"/>
  <c r="D156" i="9"/>
  <c r="Z155" i="9"/>
  <c r="Y155" i="9"/>
  <c r="X155" i="9"/>
  <c r="N155" i="9"/>
  <c r="H155" i="9"/>
  <c r="X154" i="9"/>
  <c r="Y154" i="9" s="1"/>
  <c r="Z154" i="9" s="1"/>
  <c r="N154" i="9"/>
  <c r="H154" i="9"/>
  <c r="Y153" i="9"/>
  <c r="Z153" i="9" s="1"/>
  <c r="X153" i="9"/>
  <c r="N153" i="9"/>
  <c r="H153" i="9"/>
  <c r="X152" i="9"/>
  <c r="Y152" i="9" s="1"/>
  <c r="Z152" i="9" s="1"/>
  <c r="N152" i="9"/>
  <c r="H152" i="9"/>
  <c r="Z151" i="9"/>
  <c r="Y151" i="9"/>
  <c r="X151" i="9"/>
  <c r="N151" i="9"/>
  <c r="H151" i="9"/>
  <c r="Z150" i="9"/>
  <c r="Y150" i="9"/>
  <c r="X150" i="9"/>
  <c r="N150" i="9"/>
  <c r="H150" i="9"/>
  <c r="Y149" i="9"/>
  <c r="Z149" i="9" s="1"/>
  <c r="X149" i="9"/>
  <c r="N149" i="9"/>
  <c r="H149" i="9"/>
  <c r="Z148" i="9"/>
  <c r="Y148" i="9"/>
  <c r="X148" i="9"/>
  <c r="N148" i="9"/>
  <c r="H148" i="9"/>
  <c r="X147" i="9"/>
  <c r="Y147" i="9" s="1"/>
  <c r="Z147" i="9" s="1"/>
  <c r="N147" i="9"/>
  <c r="H147" i="9"/>
  <c r="X146" i="9"/>
  <c r="Y146" i="9" s="1"/>
  <c r="Z146" i="9" s="1"/>
  <c r="N146" i="9"/>
  <c r="H146" i="9"/>
  <c r="X145" i="9"/>
  <c r="Y145" i="9" s="1"/>
  <c r="Z145" i="9" s="1"/>
  <c r="N145" i="9"/>
  <c r="H145" i="9"/>
  <c r="X144" i="9"/>
  <c r="Y144" i="9" s="1"/>
  <c r="Z144" i="9" s="1"/>
  <c r="N144" i="9"/>
  <c r="H144" i="9"/>
  <c r="Z143" i="9"/>
  <c r="Y143" i="9"/>
  <c r="X143" i="9"/>
  <c r="N143" i="9"/>
  <c r="H143" i="9"/>
  <c r="Z142" i="9"/>
  <c r="X142" i="9"/>
  <c r="N142" i="9"/>
  <c r="H142" i="9"/>
  <c r="Z141" i="9"/>
  <c r="Y141" i="9"/>
  <c r="X141" i="9"/>
  <c r="N141" i="9"/>
  <c r="H141" i="9"/>
  <c r="W140" i="9"/>
  <c r="V140" i="9"/>
  <c r="U140" i="9"/>
  <c r="T140" i="9"/>
  <c r="R140" i="9"/>
  <c r="Q140" i="9"/>
  <c r="P140" i="9"/>
  <c r="M140" i="9"/>
  <c r="L140" i="9"/>
  <c r="K140" i="9"/>
  <c r="J140" i="9"/>
  <c r="N140" i="9" s="1"/>
  <c r="H140" i="9"/>
  <c r="G140" i="9"/>
  <c r="F140" i="9"/>
  <c r="E140" i="9"/>
  <c r="D140" i="9"/>
  <c r="X139" i="9"/>
  <c r="Y139" i="9" s="1"/>
  <c r="Z139" i="9" s="1"/>
  <c r="N139" i="9"/>
  <c r="H139" i="9"/>
  <c r="Z138" i="9"/>
  <c r="Y138" i="9"/>
  <c r="X138" i="9"/>
  <c r="N138" i="9"/>
  <c r="H138" i="9"/>
  <c r="X137" i="9"/>
  <c r="N137" i="9"/>
  <c r="H137" i="9"/>
  <c r="W136" i="9"/>
  <c r="V136" i="9"/>
  <c r="U136" i="9"/>
  <c r="T136" i="9"/>
  <c r="R136" i="9"/>
  <c r="Q136" i="9"/>
  <c r="P136" i="9"/>
  <c r="M136" i="9"/>
  <c r="L136" i="9"/>
  <c r="K136" i="9"/>
  <c r="N136" i="9" s="1"/>
  <c r="J136" i="9"/>
  <c r="G136" i="9"/>
  <c r="F136" i="9"/>
  <c r="E136" i="9"/>
  <c r="D136" i="9"/>
  <c r="H136" i="9" s="1"/>
  <c r="X135" i="9"/>
  <c r="Y135" i="9" s="1"/>
  <c r="Z135" i="9" s="1"/>
  <c r="N135" i="9"/>
  <c r="H135" i="9"/>
  <c r="Z134" i="9"/>
  <c r="X134" i="9"/>
  <c r="Y134" i="9" s="1"/>
  <c r="N134" i="9"/>
  <c r="H134" i="9"/>
  <c r="Z133" i="9"/>
  <c r="Y133" i="9"/>
  <c r="X133" i="9"/>
  <c r="N133" i="9"/>
  <c r="H133" i="9"/>
  <c r="Y132" i="9"/>
  <c r="Z132" i="9" s="1"/>
  <c r="X132" i="9"/>
  <c r="N132" i="9"/>
  <c r="H132" i="9"/>
  <c r="Y131" i="9"/>
  <c r="Z131" i="9" s="1"/>
  <c r="X131" i="9"/>
  <c r="N131" i="9"/>
  <c r="H131" i="9"/>
  <c r="Z130" i="9"/>
  <c r="Y130" i="9"/>
  <c r="X130" i="9"/>
  <c r="N130" i="9"/>
  <c r="H130" i="9"/>
  <c r="X129" i="9"/>
  <c r="Y129" i="9" s="1"/>
  <c r="Z129" i="9" s="1"/>
  <c r="N129" i="9"/>
  <c r="H129" i="9"/>
  <c r="X128" i="9"/>
  <c r="Y128" i="9" s="1"/>
  <c r="Z128" i="9" s="1"/>
  <c r="N128" i="9"/>
  <c r="H128" i="9"/>
  <c r="X127" i="9"/>
  <c r="Y127" i="9" s="1"/>
  <c r="Z127" i="9" s="1"/>
  <c r="N127" i="9"/>
  <c r="H127" i="9"/>
  <c r="X126" i="9"/>
  <c r="N126" i="9"/>
  <c r="H126" i="9"/>
  <c r="Z125" i="9"/>
  <c r="Y125" i="9"/>
  <c r="X125" i="9"/>
  <c r="N125" i="9"/>
  <c r="H125" i="9"/>
  <c r="W124" i="9"/>
  <c r="V124" i="9"/>
  <c r="U124" i="9"/>
  <c r="T124" i="9"/>
  <c r="R124" i="9"/>
  <c r="Q124" i="9"/>
  <c r="P124" i="9"/>
  <c r="N124" i="9"/>
  <c r="M124" i="9"/>
  <c r="L124" i="9"/>
  <c r="K124" i="9"/>
  <c r="J124" i="9"/>
  <c r="G124" i="9"/>
  <c r="F124" i="9"/>
  <c r="E124" i="9"/>
  <c r="D124" i="9"/>
  <c r="X123" i="9"/>
  <c r="Y123" i="9" s="1"/>
  <c r="Z123" i="9" s="1"/>
  <c r="N123" i="9"/>
  <c r="H123" i="9"/>
  <c r="X122" i="9"/>
  <c r="Y122" i="9" s="1"/>
  <c r="Z122" i="9" s="1"/>
  <c r="N122" i="9"/>
  <c r="H122" i="9"/>
  <c r="X121" i="9"/>
  <c r="N121" i="9"/>
  <c r="H121" i="9"/>
  <c r="W120" i="9"/>
  <c r="V120" i="9"/>
  <c r="U120" i="9"/>
  <c r="T120" i="9"/>
  <c r="R120" i="9"/>
  <c r="Q120" i="9"/>
  <c r="P120" i="9"/>
  <c r="M120" i="9"/>
  <c r="L120" i="9"/>
  <c r="K120" i="9"/>
  <c r="J120" i="9"/>
  <c r="H120" i="9"/>
  <c r="G120" i="9"/>
  <c r="F120" i="9"/>
  <c r="E120" i="9"/>
  <c r="D120" i="9"/>
  <c r="X119" i="9"/>
  <c r="Y119" i="9" s="1"/>
  <c r="N119" i="9"/>
  <c r="H119" i="9"/>
  <c r="X118" i="9"/>
  <c r="Y118" i="9" s="1"/>
  <c r="Z118" i="9" s="1"/>
  <c r="N118" i="9"/>
  <c r="H118" i="9"/>
  <c r="X117" i="9"/>
  <c r="W117" i="9"/>
  <c r="V117" i="9"/>
  <c r="U117" i="9"/>
  <c r="T117" i="9"/>
  <c r="R117" i="9"/>
  <c r="Q117" i="9"/>
  <c r="P117" i="9"/>
  <c r="N117" i="9"/>
  <c r="M117" i="9"/>
  <c r="L117" i="9"/>
  <c r="K117" i="9"/>
  <c r="J117" i="9"/>
  <c r="H117" i="9"/>
  <c r="G117" i="9"/>
  <c r="F117" i="9"/>
  <c r="E117" i="9"/>
  <c r="D117" i="9"/>
  <c r="Y116" i="9"/>
  <c r="Z116" i="9" s="1"/>
  <c r="X116" i="9"/>
  <c r="N116" i="9"/>
  <c r="H116" i="9"/>
  <c r="Z115" i="9"/>
  <c r="Y115" i="9"/>
  <c r="X115" i="9"/>
  <c r="N115" i="9"/>
  <c r="H115" i="9"/>
  <c r="X114" i="9"/>
  <c r="Y114" i="9" s="1"/>
  <c r="Z114" i="9" s="1"/>
  <c r="N114" i="9"/>
  <c r="H114" i="9"/>
  <c r="X113" i="9"/>
  <c r="Y113" i="9" s="1"/>
  <c r="Z113" i="9" s="1"/>
  <c r="N113" i="9"/>
  <c r="H113" i="9"/>
  <c r="X112" i="9"/>
  <c r="Y112" i="9" s="1"/>
  <c r="Z112" i="9" s="1"/>
  <c r="N112" i="9"/>
  <c r="H112" i="9"/>
  <c r="X111" i="9"/>
  <c r="Y111" i="9" s="1"/>
  <c r="Z111" i="9" s="1"/>
  <c r="N111" i="9"/>
  <c r="H111" i="9"/>
  <c r="Z110" i="9"/>
  <c r="Y110" i="9"/>
  <c r="X110" i="9"/>
  <c r="N110" i="9"/>
  <c r="H110" i="9"/>
  <c r="Y109" i="9"/>
  <c r="X109" i="9"/>
  <c r="N109" i="9"/>
  <c r="H109" i="9"/>
  <c r="Z108" i="9"/>
  <c r="Y108" i="9"/>
  <c r="X108" i="9"/>
  <c r="N108" i="9"/>
  <c r="H108" i="9"/>
  <c r="Y107" i="9"/>
  <c r="Z107" i="9" s="1"/>
  <c r="X107" i="9"/>
  <c r="N107" i="9"/>
  <c r="H107" i="9"/>
  <c r="W106" i="9"/>
  <c r="V106" i="9"/>
  <c r="U106" i="9"/>
  <c r="T106" i="9"/>
  <c r="R106" i="9"/>
  <c r="R219" i="9" s="1"/>
  <c r="Q106" i="9"/>
  <c r="P106" i="9"/>
  <c r="N106" i="9"/>
  <c r="M106" i="9"/>
  <c r="L106" i="9"/>
  <c r="K106" i="9"/>
  <c r="J106" i="9"/>
  <c r="G106" i="9"/>
  <c r="F106" i="9"/>
  <c r="E106" i="9"/>
  <c r="D106" i="9"/>
  <c r="Q103" i="9"/>
  <c r="J103" i="9"/>
  <c r="Z102" i="9"/>
  <c r="Y102" i="9"/>
  <c r="X102" i="9"/>
  <c r="N102" i="9"/>
  <c r="H102" i="9"/>
  <c r="Z101" i="9"/>
  <c r="X101" i="9"/>
  <c r="Y101" i="9" s="1"/>
  <c r="N101" i="9"/>
  <c r="H101" i="9"/>
  <c r="Z100" i="9"/>
  <c r="X100" i="9"/>
  <c r="Y100" i="9" s="1"/>
  <c r="N100" i="9"/>
  <c r="H100" i="9"/>
  <c r="Z99" i="9"/>
  <c r="X99" i="9"/>
  <c r="Y99" i="9" s="1"/>
  <c r="N99" i="9"/>
  <c r="H99" i="9"/>
  <c r="Z98" i="9"/>
  <c r="Y98" i="9"/>
  <c r="X98" i="9"/>
  <c r="N98" i="9"/>
  <c r="H98" i="9"/>
  <c r="Z97" i="9"/>
  <c r="X97" i="9"/>
  <c r="Y97" i="9" s="1"/>
  <c r="N97" i="9"/>
  <c r="H97" i="9"/>
  <c r="Z96" i="9"/>
  <c r="Y96" i="9"/>
  <c r="X96" i="9"/>
  <c r="N96" i="9"/>
  <c r="H96" i="9"/>
  <c r="Z95" i="9"/>
  <c r="Y95" i="9"/>
  <c r="X95" i="9"/>
  <c r="N95" i="9"/>
  <c r="H95" i="9"/>
  <c r="Y94" i="9"/>
  <c r="Z94" i="9" s="1"/>
  <c r="X94" i="9"/>
  <c r="N94" i="9"/>
  <c r="H94" i="9"/>
  <c r="X93" i="9"/>
  <c r="Y93" i="9" s="1"/>
  <c r="Z93" i="9" s="1"/>
  <c r="N93" i="9"/>
  <c r="H93" i="9"/>
  <c r="Y92" i="9"/>
  <c r="Z92" i="9" s="1"/>
  <c r="X92" i="9"/>
  <c r="N92" i="9"/>
  <c r="H92" i="9"/>
  <c r="X91" i="9"/>
  <c r="Y91" i="9" s="1"/>
  <c r="Z91" i="9" s="1"/>
  <c r="N91" i="9"/>
  <c r="H91" i="9"/>
  <c r="Z90" i="9"/>
  <c r="Y90" i="9"/>
  <c r="X90" i="9"/>
  <c r="N90" i="9"/>
  <c r="H90" i="9"/>
  <c r="Y89" i="9"/>
  <c r="Z89" i="9" s="1"/>
  <c r="X89" i="9"/>
  <c r="N89" i="9"/>
  <c r="H89" i="9"/>
  <c r="Y88" i="9"/>
  <c r="Z88" i="9" s="1"/>
  <c r="X88" i="9"/>
  <c r="N88" i="9"/>
  <c r="H88" i="9"/>
  <c r="Z87" i="9"/>
  <c r="Y87" i="9"/>
  <c r="X87" i="9"/>
  <c r="N87" i="9"/>
  <c r="H87" i="9"/>
  <c r="X86" i="9"/>
  <c r="Y86" i="9" s="1"/>
  <c r="Z86" i="9" s="1"/>
  <c r="N86" i="9"/>
  <c r="H86" i="9"/>
  <c r="X85" i="9"/>
  <c r="Y85" i="9" s="1"/>
  <c r="N85" i="9"/>
  <c r="H85" i="9"/>
  <c r="W84" i="9"/>
  <c r="V84" i="9"/>
  <c r="U84" i="9"/>
  <c r="T84" i="9"/>
  <c r="R84" i="9"/>
  <c r="Q84" i="9"/>
  <c r="P84" i="9"/>
  <c r="M84" i="9"/>
  <c r="L84" i="9"/>
  <c r="K84" i="9"/>
  <c r="N84" i="9" s="1"/>
  <c r="J84" i="9"/>
  <c r="H84" i="9"/>
  <c r="G84" i="9"/>
  <c r="G103" i="9" s="1"/>
  <c r="F84" i="9"/>
  <c r="E84" i="9"/>
  <c r="D84" i="9"/>
  <c r="Y83" i="9"/>
  <c r="Z83" i="9" s="1"/>
  <c r="X83" i="9"/>
  <c r="N83" i="9"/>
  <c r="H83" i="9"/>
  <c r="Z82" i="9"/>
  <c r="Y82" i="9"/>
  <c r="X82" i="9"/>
  <c r="N82" i="9"/>
  <c r="H82" i="9"/>
  <c r="Z81" i="9"/>
  <c r="Y81" i="9"/>
  <c r="X81" i="9"/>
  <c r="N81" i="9"/>
  <c r="H81" i="9"/>
  <c r="X80" i="9"/>
  <c r="Y80" i="9" s="1"/>
  <c r="Z80" i="9" s="1"/>
  <c r="N80" i="9"/>
  <c r="H80" i="9"/>
  <c r="Z79" i="9"/>
  <c r="Y79" i="9"/>
  <c r="X79" i="9"/>
  <c r="N79" i="9"/>
  <c r="H79" i="9"/>
  <c r="Z78" i="9"/>
  <c r="X78" i="9"/>
  <c r="Y78" i="9" s="1"/>
  <c r="N78" i="9"/>
  <c r="H78" i="9"/>
  <c r="Z77" i="9"/>
  <c r="Y77" i="9"/>
  <c r="X77" i="9"/>
  <c r="N77" i="9"/>
  <c r="H77" i="9"/>
  <c r="X76" i="9"/>
  <c r="N76" i="9"/>
  <c r="H76" i="9"/>
  <c r="W75" i="9"/>
  <c r="V75" i="9"/>
  <c r="U75" i="9"/>
  <c r="T75" i="9"/>
  <c r="R75" i="9"/>
  <c r="Q75" i="9"/>
  <c r="P75" i="9"/>
  <c r="M75" i="9"/>
  <c r="L75" i="9"/>
  <c r="K75" i="9"/>
  <c r="N75" i="9" s="1"/>
  <c r="J75" i="9"/>
  <c r="G75" i="9"/>
  <c r="F75" i="9"/>
  <c r="E75" i="9"/>
  <c r="D75" i="9"/>
  <c r="H75" i="9" s="1"/>
  <c r="X74" i="9"/>
  <c r="Y74" i="9" s="1"/>
  <c r="Z74" i="9" s="1"/>
  <c r="N74" i="9"/>
  <c r="H74" i="9"/>
  <c r="Z73" i="9"/>
  <c r="X73" i="9"/>
  <c r="Y73" i="9" s="1"/>
  <c r="N73" i="9"/>
  <c r="H73" i="9"/>
  <c r="Z72" i="9"/>
  <c r="Y72" i="9"/>
  <c r="X72" i="9"/>
  <c r="N72" i="9"/>
  <c r="H72" i="9"/>
  <c r="X71" i="9"/>
  <c r="N71" i="9"/>
  <c r="H71" i="9"/>
  <c r="W70" i="9"/>
  <c r="V70" i="9"/>
  <c r="U70" i="9"/>
  <c r="T70" i="9"/>
  <c r="R70" i="9"/>
  <c r="Q70" i="9"/>
  <c r="P70" i="9"/>
  <c r="M70" i="9"/>
  <c r="L70" i="9"/>
  <c r="K70" i="9"/>
  <c r="J70" i="9"/>
  <c r="G70" i="9"/>
  <c r="F70" i="9"/>
  <c r="E70" i="9"/>
  <c r="D70" i="9"/>
  <c r="Y69" i="9"/>
  <c r="Z69" i="9" s="1"/>
  <c r="X69" i="9"/>
  <c r="N69" i="9"/>
  <c r="H69" i="9"/>
  <c r="Z68" i="9"/>
  <c r="X68" i="9"/>
  <c r="Y68" i="9" s="1"/>
  <c r="N68" i="9"/>
  <c r="H68" i="9"/>
  <c r="Z67" i="9"/>
  <c r="Y67" i="9"/>
  <c r="X67" i="9"/>
  <c r="N67" i="9"/>
  <c r="H67" i="9"/>
  <c r="Y66" i="9"/>
  <c r="Z66" i="9" s="1"/>
  <c r="X66" i="9"/>
  <c r="N66" i="9"/>
  <c r="H66" i="9"/>
  <c r="Y65" i="9"/>
  <c r="Z65" i="9" s="1"/>
  <c r="X65" i="9"/>
  <c r="N65" i="9"/>
  <c r="H65" i="9"/>
  <c r="Z64" i="9"/>
  <c r="Y64" i="9"/>
  <c r="X64" i="9"/>
  <c r="N64" i="9"/>
  <c r="H64" i="9"/>
  <c r="X63" i="9"/>
  <c r="N63" i="9"/>
  <c r="H63" i="9"/>
  <c r="X62" i="9"/>
  <c r="Y62" i="9" s="1"/>
  <c r="Z62" i="9" s="1"/>
  <c r="N62" i="9"/>
  <c r="H62" i="9"/>
  <c r="W61" i="9"/>
  <c r="V61" i="9"/>
  <c r="U61" i="9"/>
  <c r="T61" i="9"/>
  <c r="R61" i="9"/>
  <c r="Q61" i="9"/>
  <c r="P61" i="9"/>
  <c r="N61" i="9"/>
  <c r="M61" i="9"/>
  <c r="L61" i="9"/>
  <c r="K61" i="9"/>
  <c r="J61" i="9"/>
  <c r="G61" i="9"/>
  <c r="F61" i="9"/>
  <c r="E61" i="9"/>
  <c r="H61" i="9" s="1"/>
  <c r="D61" i="9"/>
  <c r="Y60" i="9"/>
  <c r="Z60" i="9" s="1"/>
  <c r="X60" i="9"/>
  <c r="N60" i="9"/>
  <c r="H60" i="9"/>
  <c r="Y59" i="9"/>
  <c r="Z59" i="9" s="1"/>
  <c r="X59" i="9"/>
  <c r="N59" i="9"/>
  <c r="H59" i="9"/>
  <c r="X58" i="9"/>
  <c r="N58" i="9"/>
  <c r="H58" i="9"/>
  <c r="W57" i="9"/>
  <c r="V57" i="9"/>
  <c r="U57" i="9"/>
  <c r="T57" i="9"/>
  <c r="R57" i="9"/>
  <c r="Q57" i="9"/>
  <c r="P57" i="9"/>
  <c r="N57" i="9"/>
  <c r="M57" i="9"/>
  <c r="L57" i="9"/>
  <c r="K57" i="9"/>
  <c r="J57" i="9"/>
  <c r="H57" i="9"/>
  <c r="G57" i="9"/>
  <c r="F57" i="9"/>
  <c r="E57" i="9"/>
  <c r="D57" i="9"/>
  <c r="Y56" i="9"/>
  <c r="Z56" i="9" s="1"/>
  <c r="X56" i="9"/>
  <c r="N56" i="9"/>
  <c r="H56" i="9"/>
  <c r="Y55" i="9"/>
  <c r="Z55" i="9" s="1"/>
  <c r="X55" i="9"/>
  <c r="N55" i="9"/>
  <c r="H55" i="9"/>
  <c r="Z54" i="9"/>
  <c r="Y54" i="9"/>
  <c r="X54" i="9"/>
  <c r="N54" i="9"/>
  <c r="H54" i="9"/>
  <c r="Y53" i="9"/>
  <c r="X53" i="9"/>
  <c r="X52" i="9" s="1"/>
  <c r="N53" i="9"/>
  <c r="H53" i="9"/>
  <c r="W52" i="9"/>
  <c r="V52" i="9"/>
  <c r="U52" i="9"/>
  <c r="T52" i="9"/>
  <c r="R52" i="9"/>
  <c r="Q52" i="9"/>
  <c r="P52" i="9"/>
  <c r="M52" i="9"/>
  <c r="L52" i="9"/>
  <c r="K52" i="9"/>
  <c r="J52" i="9"/>
  <c r="H52" i="9"/>
  <c r="G52" i="9"/>
  <c r="F52" i="9"/>
  <c r="E52" i="9"/>
  <c r="D52" i="9"/>
  <c r="Y51" i="9"/>
  <c r="Z51" i="9" s="1"/>
  <c r="X51" i="9"/>
  <c r="X48" i="9" s="1"/>
  <c r="N51" i="9"/>
  <c r="H51" i="9"/>
  <c r="Y50" i="9"/>
  <c r="Z50" i="9" s="1"/>
  <c r="X50" i="9"/>
  <c r="N50" i="9"/>
  <c r="H50" i="9"/>
  <c r="Z49" i="9"/>
  <c r="Y49" i="9"/>
  <c r="X49" i="9"/>
  <c r="N49" i="9"/>
  <c r="H49" i="9"/>
  <c r="W48" i="9"/>
  <c r="W103" i="9" s="1"/>
  <c r="V48" i="9"/>
  <c r="U48" i="9"/>
  <c r="T48" i="9"/>
  <c r="R48" i="9"/>
  <c r="Q48" i="9"/>
  <c r="P48" i="9"/>
  <c r="M48" i="9"/>
  <c r="M103" i="9" s="1"/>
  <c r="L48" i="9"/>
  <c r="K48" i="9"/>
  <c r="J48" i="9"/>
  <c r="G48" i="9"/>
  <c r="F48" i="9"/>
  <c r="E48" i="9"/>
  <c r="D48" i="9"/>
  <c r="Z41" i="9"/>
  <c r="X41" i="9"/>
  <c r="Y41" i="9" s="1"/>
  <c r="N41" i="9"/>
  <c r="H41" i="9"/>
  <c r="X40" i="9"/>
  <c r="Y40" i="9" s="1"/>
  <c r="Z40" i="9" s="1"/>
  <c r="N40" i="9"/>
  <c r="H40" i="9"/>
  <c r="X39" i="9"/>
  <c r="Y39" i="9" s="1"/>
  <c r="Z39" i="9" s="1"/>
  <c r="N39" i="9"/>
  <c r="H39" i="9"/>
  <c r="X38" i="9"/>
  <c r="N38" i="9"/>
  <c r="H38" i="9"/>
  <c r="W37" i="9"/>
  <c r="V37" i="9"/>
  <c r="U37" i="9"/>
  <c r="T37" i="9"/>
  <c r="R37" i="9"/>
  <c r="Q37" i="9"/>
  <c r="P37" i="9"/>
  <c r="M37" i="9"/>
  <c r="L37" i="9"/>
  <c r="K37" i="9"/>
  <c r="N37" i="9" s="1"/>
  <c r="J37" i="9"/>
  <c r="H37" i="9"/>
  <c r="G37" i="9"/>
  <c r="F37" i="9"/>
  <c r="E37" i="9"/>
  <c r="D37" i="9"/>
  <c r="X36" i="9"/>
  <c r="Y36" i="9" s="1"/>
  <c r="Z36" i="9" s="1"/>
  <c r="N36" i="9"/>
  <c r="H36" i="9"/>
  <c r="X35" i="9"/>
  <c r="Y35" i="9" s="1"/>
  <c r="Z35" i="9" s="1"/>
  <c r="N35" i="9"/>
  <c r="H35" i="9"/>
  <c r="X34" i="9"/>
  <c r="Y34" i="9" s="1"/>
  <c r="Z34" i="9" s="1"/>
  <c r="N34" i="9"/>
  <c r="H34" i="9"/>
  <c r="Z33" i="9"/>
  <c r="X33" i="9"/>
  <c r="Y33" i="9" s="1"/>
  <c r="N33" i="9"/>
  <c r="H33" i="9"/>
  <c r="Z32" i="9"/>
  <c r="Y32" i="9"/>
  <c r="X32" i="9"/>
  <c r="N32" i="9"/>
  <c r="H32" i="9"/>
  <c r="Y31" i="9"/>
  <c r="Z31" i="9" s="1"/>
  <c r="X31" i="9"/>
  <c r="N31" i="9"/>
  <c r="H31" i="9"/>
  <c r="Z30" i="9"/>
  <c r="Y30" i="9"/>
  <c r="X30" i="9"/>
  <c r="N30" i="9"/>
  <c r="H30" i="9"/>
  <c r="Y29" i="9"/>
  <c r="Z29" i="9" s="1"/>
  <c r="X29" i="9"/>
  <c r="N29" i="9"/>
  <c r="H29" i="9"/>
  <c r="Z28" i="9"/>
  <c r="X28" i="9"/>
  <c r="Y28" i="9" s="1"/>
  <c r="N28" i="9"/>
  <c r="H28" i="9"/>
  <c r="X27" i="9"/>
  <c r="Y27" i="9" s="1"/>
  <c r="Z27" i="9" s="1"/>
  <c r="N27" i="9"/>
  <c r="H27" i="9"/>
  <c r="Y26" i="9"/>
  <c r="Z26" i="9" s="1"/>
  <c r="X26" i="9"/>
  <c r="N26" i="9"/>
  <c r="H26" i="9"/>
  <c r="X25" i="9"/>
  <c r="N25" i="9"/>
  <c r="H25" i="9"/>
  <c r="W24" i="9"/>
  <c r="V24" i="9"/>
  <c r="U24" i="9"/>
  <c r="T24" i="9"/>
  <c r="R24" i="9"/>
  <c r="Q24" i="9"/>
  <c r="P24" i="9"/>
  <c r="M24" i="9"/>
  <c r="L24" i="9"/>
  <c r="K24" i="9"/>
  <c r="J24" i="9"/>
  <c r="G24" i="9"/>
  <c r="F24" i="9"/>
  <c r="E24" i="9"/>
  <c r="D24" i="9"/>
  <c r="H24" i="9" s="1"/>
  <c r="Y23" i="9"/>
  <c r="Z23" i="9" s="1"/>
  <c r="X23" i="9"/>
  <c r="N23" i="9"/>
  <c r="H23" i="9"/>
  <c r="X22" i="9"/>
  <c r="Y22" i="9" s="1"/>
  <c r="Z22" i="9" s="1"/>
  <c r="N22" i="9"/>
  <c r="H22" i="9"/>
  <c r="Z21" i="9"/>
  <c r="Y21" i="9"/>
  <c r="Y20" i="9" s="1"/>
  <c r="Z20" i="9" s="1"/>
  <c r="X21" i="9"/>
  <c r="N21" i="9"/>
  <c r="H21" i="9"/>
  <c r="W20" i="9"/>
  <c r="V20" i="9"/>
  <c r="U20" i="9"/>
  <c r="T20" i="9"/>
  <c r="R20" i="9"/>
  <c r="Q20" i="9"/>
  <c r="P20" i="9"/>
  <c r="M20" i="9"/>
  <c r="L20" i="9"/>
  <c r="K20" i="9"/>
  <c r="J20" i="9"/>
  <c r="G20" i="9"/>
  <c r="F20" i="9"/>
  <c r="E20" i="9"/>
  <c r="H20" i="9" s="1"/>
  <c r="D20" i="9"/>
  <c r="Y19" i="9"/>
  <c r="Z19" i="9" s="1"/>
  <c r="X19" i="9"/>
  <c r="N19" i="9"/>
  <c r="H19" i="9"/>
  <c r="X18" i="9"/>
  <c r="Y18" i="9" s="1"/>
  <c r="Z18" i="9" s="1"/>
  <c r="N18" i="9"/>
  <c r="H18" i="9"/>
  <c r="X17" i="9"/>
  <c r="Y17" i="9" s="1"/>
  <c r="Z17" i="9" s="1"/>
  <c r="N17" i="9"/>
  <c r="H17" i="9"/>
  <c r="Z16" i="9"/>
  <c r="X16" i="9"/>
  <c r="Y16" i="9" s="1"/>
  <c r="N16" i="9"/>
  <c r="H16" i="9"/>
  <c r="Z15" i="9"/>
  <c r="X15" i="9"/>
  <c r="Y15" i="9" s="1"/>
  <c r="N15" i="9"/>
  <c r="H15" i="9"/>
  <c r="Z14" i="9"/>
  <c r="Y14" i="9"/>
  <c r="X14" i="9"/>
  <c r="N14" i="9"/>
  <c r="H14" i="9"/>
  <c r="X13" i="9"/>
  <c r="W13" i="9"/>
  <c r="W43" i="9" s="1"/>
  <c r="V13" i="9"/>
  <c r="U13" i="9"/>
  <c r="T13" i="9"/>
  <c r="R13" i="9"/>
  <c r="Q13" i="9"/>
  <c r="P13" i="9"/>
  <c r="N13" i="9"/>
  <c r="M13" i="9"/>
  <c r="M43" i="9" s="1"/>
  <c r="L13" i="9"/>
  <c r="K13" i="9"/>
  <c r="J13" i="9"/>
  <c r="G13" i="9"/>
  <c r="F13" i="9"/>
  <c r="E13" i="9"/>
  <c r="D13" i="9"/>
  <c r="X12" i="9"/>
  <c r="N12" i="9"/>
  <c r="H12" i="9"/>
  <c r="W11" i="9"/>
  <c r="V11" i="9"/>
  <c r="U11" i="9"/>
  <c r="T11" i="9"/>
  <c r="R11" i="9"/>
  <c r="Q11" i="9"/>
  <c r="P11" i="9"/>
  <c r="P43" i="9" s="1"/>
  <c r="N11" i="9"/>
  <c r="M11" i="9"/>
  <c r="L11" i="9"/>
  <c r="K11" i="9"/>
  <c r="J11" i="9"/>
  <c r="G11" i="9"/>
  <c r="F11" i="9"/>
  <c r="E11" i="9"/>
  <c r="D11" i="9"/>
  <c r="Z217" i="8"/>
  <c r="Y217" i="8"/>
  <c r="X217" i="8"/>
  <c r="N217" i="8"/>
  <c r="H217" i="8"/>
  <c r="X216" i="8"/>
  <c r="Y216" i="8" s="1"/>
  <c r="Z216" i="8" s="1"/>
  <c r="N216" i="8"/>
  <c r="H216" i="8"/>
  <c r="Z215" i="8"/>
  <c r="Y215" i="8"/>
  <c r="X215" i="8"/>
  <c r="N215" i="8"/>
  <c r="H215" i="8"/>
  <c r="Z214" i="8"/>
  <c r="X214" i="8"/>
  <c r="X212" i="8" s="1"/>
  <c r="N214" i="8"/>
  <c r="H214" i="8"/>
  <c r="Y213" i="8"/>
  <c r="Z213" i="8" s="1"/>
  <c r="X213" i="8"/>
  <c r="N213" i="8"/>
  <c r="H213" i="8"/>
  <c r="W212" i="8"/>
  <c r="V212" i="8"/>
  <c r="U212" i="8"/>
  <c r="T212" i="8"/>
  <c r="R212" i="8"/>
  <c r="Q212" i="8"/>
  <c r="P212" i="8"/>
  <c r="M212" i="8"/>
  <c r="L212" i="8"/>
  <c r="K212" i="8"/>
  <c r="J212" i="8"/>
  <c r="G212" i="8"/>
  <c r="F212" i="8"/>
  <c r="H212" i="8" s="1"/>
  <c r="E212" i="8"/>
  <c r="D212" i="8"/>
  <c r="X211" i="8"/>
  <c r="N211" i="8"/>
  <c r="H211" i="8"/>
  <c r="W210" i="8"/>
  <c r="V210" i="8"/>
  <c r="U210" i="8"/>
  <c r="T210" i="8"/>
  <c r="R210" i="8"/>
  <c r="Q210" i="8"/>
  <c r="P210" i="8"/>
  <c r="M210" i="8"/>
  <c r="L210" i="8"/>
  <c r="K210" i="8"/>
  <c r="J210" i="8"/>
  <c r="G210" i="8"/>
  <c r="F210" i="8"/>
  <c r="E210" i="8"/>
  <c r="D210" i="8"/>
  <c r="H210" i="8" s="1"/>
  <c r="Y209" i="8"/>
  <c r="X209" i="8"/>
  <c r="X208" i="8" s="1"/>
  <c r="N209" i="8"/>
  <c r="H209" i="8"/>
  <c r="W208" i="8"/>
  <c r="V208" i="8"/>
  <c r="U208" i="8"/>
  <c r="T208" i="8"/>
  <c r="R208" i="8"/>
  <c r="Q208" i="8"/>
  <c r="P208" i="8"/>
  <c r="M208" i="8"/>
  <c r="L208" i="8"/>
  <c r="K208" i="8"/>
  <c r="J208" i="8"/>
  <c r="H208" i="8"/>
  <c r="G208" i="8"/>
  <c r="F208" i="8"/>
  <c r="E208" i="8"/>
  <c r="D208" i="8"/>
  <c r="X207" i="8"/>
  <c r="X205" i="8" s="1"/>
  <c r="N207" i="8"/>
  <c r="H207" i="8"/>
  <c r="Y206" i="8"/>
  <c r="Z206" i="8" s="1"/>
  <c r="X206" i="8"/>
  <c r="N206" i="8"/>
  <c r="H206" i="8"/>
  <c r="W205" i="8"/>
  <c r="V205" i="8"/>
  <c r="U205" i="8"/>
  <c r="T205" i="8"/>
  <c r="R205" i="8"/>
  <c r="Q205" i="8"/>
  <c r="P205" i="8"/>
  <c r="M205" i="8"/>
  <c r="L205" i="8"/>
  <c r="K205" i="8"/>
  <c r="J205" i="8"/>
  <c r="H205" i="8"/>
  <c r="G205" i="8"/>
  <c r="F205" i="8"/>
  <c r="E205" i="8"/>
  <c r="D205" i="8"/>
  <c r="X204" i="8"/>
  <c r="N204" i="8"/>
  <c r="H204" i="8"/>
  <c r="W203" i="8"/>
  <c r="V203" i="8"/>
  <c r="U203" i="8"/>
  <c r="T203" i="8"/>
  <c r="R203" i="8"/>
  <c r="Q203" i="8"/>
  <c r="P203" i="8"/>
  <c r="M203" i="8"/>
  <c r="L203" i="8"/>
  <c r="K203" i="8"/>
  <c r="J203" i="8"/>
  <c r="G203" i="8"/>
  <c r="F203" i="8"/>
  <c r="H203" i="8" s="1"/>
  <c r="E203" i="8"/>
  <c r="D203" i="8"/>
  <c r="Y202" i="8"/>
  <c r="Z202" i="8" s="1"/>
  <c r="X202" i="8"/>
  <c r="N202" i="8"/>
  <c r="H202" i="8"/>
  <c r="X201" i="8"/>
  <c r="Y201" i="8" s="1"/>
  <c r="Y200" i="8" s="1"/>
  <c r="Z200" i="8" s="1"/>
  <c r="N201" i="8"/>
  <c r="H201" i="8"/>
  <c r="X200" i="8"/>
  <c r="W200" i="8"/>
  <c r="V200" i="8"/>
  <c r="U200" i="8"/>
  <c r="T200" i="8"/>
  <c r="R200" i="8"/>
  <c r="Q200" i="8"/>
  <c r="P200" i="8"/>
  <c r="N200" i="8"/>
  <c r="M200" i="8"/>
  <c r="L200" i="8"/>
  <c r="K200" i="8"/>
  <c r="J200" i="8"/>
  <c r="G200" i="8"/>
  <c r="F200" i="8"/>
  <c r="E200" i="8"/>
  <c r="H200" i="8" s="1"/>
  <c r="D200" i="8"/>
  <c r="Y199" i="8"/>
  <c r="Z199" i="8" s="1"/>
  <c r="X199" i="8"/>
  <c r="N199" i="8"/>
  <c r="H199" i="8"/>
  <c r="Z198" i="8"/>
  <c r="X198" i="8"/>
  <c r="Y198" i="8" s="1"/>
  <c r="N198" i="8"/>
  <c r="H198" i="8"/>
  <c r="Y197" i="8"/>
  <c r="X197" i="8"/>
  <c r="N197" i="8"/>
  <c r="H197" i="8"/>
  <c r="X196" i="8"/>
  <c r="W196" i="8"/>
  <c r="V196" i="8"/>
  <c r="U196" i="8"/>
  <c r="T196" i="8"/>
  <c r="R196" i="8"/>
  <c r="Q196" i="8"/>
  <c r="P196" i="8"/>
  <c r="M196" i="8"/>
  <c r="L196" i="8"/>
  <c r="K196" i="8"/>
  <c r="N196" i="8" s="1"/>
  <c r="J196" i="8"/>
  <c r="G196" i="8"/>
  <c r="F196" i="8"/>
  <c r="E196" i="8"/>
  <c r="H196" i="8" s="1"/>
  <c r="D196" i="8"/>
  <c r="Y195" i="8"/>
  <c r="Z195" i="8" s="1"/>
  <c r="X195" i="8"/>
  <c r="N195" i="8"/>
  <c r="H195" i="8"/>
  <c r="Y194" i="8"/>
  <c r="Z194" i="8" s="1"/>
  <c r="X194" i="8"/>
  <c r="N194" i="8"/>
  <c r="H194" i="8"/>
  <c r="X193" i="8"/>
  <c r="Y193" i="8" s="1"/>
  <c r="Z193" i="8" s="1"/>
  <c r="N193" i="8"/>
  <c r="H193" i="8"/>
  <c r="X192" i="8"/>
  <c r="Y192" i="8" s="1"/>
  <c r="Z192" i="8" s="1"/>
  <c r="N192" i="8"/>
  <c r="H192" i="8"/>
  <c r="X191" i="8"/>
  <c r="Y191" i="8" s="1"/>
  <c r="Z191" i="8" s="1"/>
  <c r="N191" i="8"/>
  <c r="H191" i="8"/>
  <c r="X190" i="8"/>
  <c r="Y190" i="8" s="1"/>
  <c r="Z190" i="8" s="1"/>
  <c r="N190" i="8"/>
  <c r="H190" i="8"/>
  <c r="X189" i="8"/>
  <c r="Y189" i="8" s="1"/>
  <c r="Z189" i="8" s="1"/>
  <c r="N189" i="8"/>
  <c r="H189" i="8"/>
  <c r="Y188" i="8"/>
  <c r="Z188" i="8" s="1"/>
  <c r="X188" i="8"/>
  <c r="N188" i="8"/>
  <c r="H188" i="8"/>
  <c r="X187" i="8"/>
  <c r="Y187" i="8" s="1"/>
  <c r="Z187" i="8" s="1"/>
  <c r="N187" i="8"/>
  <c r="H187" i="8"/>
  <c r="Y186" i="8"/>
  <c r="X186" i="8"/>
  <c r="N186" i="8"/>
  <c r="H186" i="8"/>
  <c r="W185" i="8"/>
  <c r="V185" i="8"/>
  <c r="U185" i="8"/>
  <c r="T185" i="8"/>
  <c r="R185" i="8"/>
  <c r="Q185" i="8"/>
  <c r="P185" i="8"/>
  <c r="M185" i="8"/>
  <c r="L185" i="8"/>
  <c r="K185" i="8"/>
  <c r="J185" i="8"/>
  <c r="H185" i="8"/>
  <c r="G185" i="8"/>
  <c r="F185" i="8"/>
  <c r="E185" i="8"/>
  <c r="D185" i="8"/>
  <c r="Z184" i="8"/>
  <c r="X184" i="8"/>
  <c r="Y184" i="8" s="1"/>
  <c r="N184" i="8"/>
  <c r="H184" i="8"/>
  <c r="Y183" i="8"/>
  <c r="Z183" i="8" s="1"/>
  <c r="X183" i="8"/>
  <c r="N183" i="8"/>
  <c r="H183" i="8"/>
  <c r="X182" i="8"/>
  <c r="Y182" i="8" s="1"/>
  <c r="Z182" i="8" s="1"/>
  <c r="N182" i="8"/>
  <c r="H182" i="8"/>
  <c r="Y181" i="8"/>
  <c r="Z181" i="8" s="1"/>
  <c r="X181" i="8"/>
  <c r="N181" i="8"/>
  <c r="H181" i="8"/>
  <c r="Y180" i="8"/>
  <c r="Z180" i="8" s="1"/>
  <c r="X180" i="8"/>
  <c r="N180" i="8"/>
  <c r="H180" i="8"/>
  <c r="X179" i="8"/>
  <c r="Y179" i="8" s="1"/>
  <c r="Z179" i="8" s="1"/>
  <c r="N179" i="8"/>
  <c r="H179" i="8"/>
  <c r="X178" i="8"/>
  <c r="N178" i="8"/>
  <c r="H178" i="8"/>
  <c r="Y177" i="8"/>
  <c r="Z177" i="8" s="1"/>
  <c r="X177" i="8"/>
  <c r="N177" i="8"/>
  <c r="H177" i="8"/>
  <c r="Z176" i="8"/>
  <c r="X176" i="8"/>
  <c r="Y176" i="8" s="1"/>
  <c r="N176" i="8"/>
  <c r="H176" i="8"/>
  <c r="Z175" i="8"/>
  <c r="Y175" i="8"/>
  <c r="X175" i="8"/>
  <c r="N175" i="8"/>
  <c r="H175" i="8"/>
  <c r="Z174" i="8"/>
  <c r="Y174" i="8"/>
  <c r="X174" i="8"/>
  <c r="N174" i="8"/>
  <c r="H174" i="8"/>
  <c r="Y173" i="8"/>
  <c r="X173" i="8"/>
  <c r="N173" i="8"/>
  <c r="H173" i="8"/>
  <c r="W172" i="8"/>
  <c r="V172" i="8"/>
  <c r="U172" i="8"/>
  <c r="T172" i="8"/>
  <c r="R172" i="8"/>
  <c r="Q172" i="8"/>
  <c r="P172" i="8"/>
  <c r="M172" i="8"/>
  <c r="L172" i="8"/>
  <c r="K172" i="8"/>
  <c r="J172" i="8"/>
  <c r="G172" i="8"/>
  <c r="F172" i="8"/>
  <c r="E172" i="8"/>
  <c r="H172" i="8" s="1"/>
  <c r="D172" i="8"/>
  <c r="Z171" i="8"/>
  <c r="X171" i="8"/>
  <c r="Y171" i="8" s="1"/>
  <c r="N171" i="8"/>
  <c r="H171" i="8"/>
  <c r="Z170" i="8"/>
  <c r="Y170" i="8"/>
  <c r="X170" i="8"/>
  <c r="N170" i="8"/>
  <c r="H170" i="8"/>
  <c r="Z169" i="8"/>
  <c r="Y169" i="8"/>
  <c r="X169" i="8"/>
  <c r="N169" i="8"/>
  <c r="H169" i="8"/>
  <c r="Z168" i="8"/>
  <c r="Y168" i="8"/>
  <c r="X168" i="8"/>
  <c r="N168" i="8"/>
  <c r="H168" i="8"/>
  <c r="Y167" i="8"/>
  <c r="Z167" i="8" s="1"/>
  <c r="X167" i="8"/>
  <c r="N167" i="8"/>
  <c r="H167" i="8"/>
  <c r="X166" i="8"/>
  <c r="Y166" i="8" s="1"/>
  <c r="Z166" i="8" s="1"/>
  <c r="N166" i="8"/>
  <c r="H166" i="8"/>
  <c r="Z165" i="8"/>
  <c r="X165" i="8"/>
  <c r="Y165" i="8" s="1"/>
  <c r="N165" i="8"/>
  <c r="H165" i="8"/>
  <c r="Z164" i="8"/>
  <c r="X164" i="8"/>
  <c r="Y164" i="8" s="1"/>
  <c r="N164" i="8"/>
  <c r="H164" i="8"/>
  <c r="Z163" i="8"/>
  <c r="X163" i="8"/>
  <c r="N163" i="8"/>
  <c r="H163" i="8"/>
  <c r="W162" i="8"/>
  <c r="V162" i="8"/>
  <c r="U162" i="8"/>
  <c r="T162" i="8"/>
  <c r="R162" i="8"/>
  <c r="Q162" i="8"/>
  <c r="P162" i="8"/>
  <c r="M162" i="8"/>
  <c r="L162" i="8"/>
  <c r="K162" i="8"/>
  <c r="N162" i="8" s="1"/>
  <c r="J162" i="8"/>
  <c r="H162" i="8"/>
  <c r="G162" i="8"/>
  <c r="F162" i="8"/>
  <c r="E162" i="8"/>
  <c r="D162" i="8"/>
  <c r="Z161" i="8"/>
  <c r="Y161" i="8"/>
  <c r="X161" i="8"/>
  <c r="N161" i="8"/>
  <c r="H161" i="8"/>
  <c r="X160" i="8"/>
  <c r="Y160" i="8" s="1"/>
  <c r="Z160" i="8" s="1"/>
  <c r="N160" i="8"/>
  <c r="H160" i="8"/>
  <c r="X159" i="8"/>
  <c r="Y159" i="8" s="1"/>
  <c r="Z159" i="8" s="1"/>
  <c r="N159" i="8"/>
  <c r="H159" i="8"/>
  <c r="X158" i="8"/>
  <c r="N158" i="8"/>
  <c r="H158" i="8"/>
  <c r="W157" i="8"/>
  <c r="V157" i="8"/>
  <c r="U157" i="8"/>
  <c r="T157" i="8"/>
  <c r="R157" i="8"/>
  <c r="Q157" i="8"/>
  <c r="P157" i="8"/>
  <c r="M157" i="8"/>
  <c r="L157" i="8"/>
  <c r="K157" i="8"/>
  <c r="J157" i="8"/>
  <c r="H157" i="8"/>
  <c r="G157" i="8"/>
  <c r="F157" i="8"/>
  <c r="E157" i="8"/>
  <c r="D157" i="8"/>
  <c r="X156" i="8"/>
  <c r="Y156" i="8" s="1"/>
  <c r="Z156" i="8" s="1"/>
  <c r="N156" i="8"/>
  <c r="H156" i="8"/>
  <c r="Z155" i="8"/>
  <c r="X155" i="8"/>
  <c r="Y155" i="8" s="1"/>
  <c r="N155" i="8"/>
  <c r="H155" i="8"/>
  <c r="Z154" i="8"/>
  <c r="X154" i="8"/>
  <c r="Y154" i="8" s="1"/>
  <c r="N154" i="8"/>
  <c r="H154" i="8"/>
  <c r="Z153" i="8"/>
  <c r="X153" i="8"/>
  <c r="Y153" i="8" s="1"/>
  <c r="N153" i="8"/>
  <c r="H153" i="8"/>
  <c r="Z152" i="8"/>
  <c r="Y152" i="8"/>
  <c r="X152" i="8"/>
  <c r="N152" i="8"/>
  <c r="H152" i="8"/>
  <c r="Z151" i="8"/>
  <c r="Y151" i="8"/>
  <c r="X151" i="8"/>
  <c r="N151" i="8"/>
  <c r="H151" i="8"/>
  <c r="Y150" i="8"/>
  <c r="X150" i="8"/>
  <c r="N150" i="8"/>
  <c r="H150" i="8"/>
  <c r="X149" i="8"/>
  <c r="W149" i="8"/>
  <c r="V149" i="8"/>
  <c r="U149" i="8"/>
  <c r="T149" i="8"/>
  <c r="R149" i="8"/>
  <c r="Q149" i="8"/>
  <c r="P149" i="8"/>
  <c r="N149" i="8"/>
  <c r="M149" i="8"/>
  <c r="L149" i="8"/>
  <c r="K149" i="8"/>
  <c r="J149" i="8"/>
  <c r="G149" i="8"/>
  <c r="F149" i="8"/>
  <c r="E149" i="8"/>
  <c r="D149" i="8"/>
  <c r="Z148" i="8"/>
  <c r="X148" i="8"/>
  <c r="Y148" i="8" s="1"/>
  <c r="N148" i="8"/>
  <c r="H148" i="8"/>
  <c r="X147" i="8"/>
  <c r="Y147" i="8" s="1"/>
  <c r="Z147" i="8" s="1"/>
  <c r="N147" i="8"/>
  <c r="H147" i="8"/>
  <c r="Y146" i="8"/>
  <c r="Z146" i="8" s="1"/>
  <c r="X146" i="8"/>
  <c r="N146" i="8"/>
  <c r="H146" i="8"/>
  <c r="Z145" i="8"/>
  <c r="X145" i="8"/>
  <c r="Y145" i="8" s="1"/>
  <c r="N145" i="8"/>
  <c r="H145" i="8"/>
  <c r="X144" i="8"/>
  <c r="Y144" i="8" s="1"/>
  <c r="Z144" i="8" s="1"/>
  <c r="N144" i="8"/>
  <c r="H144" i="8"/>
  <c r="Z143" i="8"/>
  <c r="X143" i="8"/>
  <c r="Y143" i="8" s="1"/>
  <c r="N143" i="8"/>
  <c r="H143" i="8"/>
  <c r="Z142" i="8"/>
  <c r="X142" i="8"/>
  <c r="Y142" i="8" s="1"/>
  <c r="N142" i="8"/>
  <c r="H142" i="8"/>
  <c r="Y141" i="8"/>
  <c r="Z141" i="8" s="1"/>
  <c r="X141" i="8"/>
  <c r="N141" i="8"/>
  <c r="H141" i="8"/>
  <c r="Y140" i="8"/>
  <c r="Z140" i="8" s="1"/>
  <c r="X140" i="8"/>
  <c r="N140" i="8"/>
  <c r="H140" i="8"/>
  <c r="X139" i="8"/>
  <c r="Y139" i="8" s="1"/>
  <c r="Z139" i="8" s="1"/>
  <c r="N139" i="8"/>
  <c r="H139" i="8"/>
  <c r="Y138" i="8"/>
  <c r="Z138" i="8" s="1"/>
  <c r="X138" i="8"/>
  <c r="N138" i="8"/>
  <c r="H138" i="8"/>
  <c r="Z137" i="8"/>
  <c r="X137" i="8"/>
  <c r="Y137" i="8" s="1"/>
  <c r="N137" i="8"/>
  <c r="H137" i="8"/>
  <c r="Z136" i="8"/>
  <c r="X136" i="8"/>
  <c r="Y136" i="8" s="1"/>
  <c r="N136" i="8"/>
  <c r="H136" i="8"/>
  <c r="Z135" i="8"/>
  <c r="Y135" i="8"/>
  <c r="X135" i="8"/>
  <c r="N135" i="8"/>
  <c r="H135" i="8"/>
  <c r="X134" i="8"/>
  <c r="N134" i="8"/>
  <c r="H134" i="8"/>
  <c r="W133" i="8"/>
  <c r="V133" i="8"/>
  <c r="U133" i="8"/>
  <c r="T133" i="8"/>
  <c r="R133" i="8"/>
  <c r="Q133" i="8"/>
  <c r="P133" i="8"/>
  <c r="M133" i="8"/>
  <c r="L133" i="8"/>
  <c r="K133" i="8"/>
  <c r="J133" i="8"/>
  <c r="G133" i="8"/>
  <c r="F133" i="8"/>
  <c r="E133" i="8"/>
  <c r="D133" i="8"/>
  <c r="Z132" i="8"/>
  <c r="Y132" i="8"/>
  <c r="X132" i="8"/>
  <c r="N132" i="8"/>
  <c r="H132" i="8"/>
  <c r="Z131" i="8"/>
  <c r="X131" i="8"/>
  <c r="Y131" i="8" s="1"/>
  <c r="N131" i="8"/>
  <c r="H131" i="8"/>
  <c r="Z130" i="8"/>
  <c r="X130" i="8"/>
  <c r="Y130" i="8" s="1"/>
  <c r="N130" i="8"/>
  <c r="H130" i="8"/>
  <c r="Z129" i="8"/>
  <c r="Y129" i="8"/>
  <c r="X129" i="8"/>
  <c r="W129" i="8"/>
  <c r="V129" i="8"/>
  <c r="U129" i="8"/>
  <c r="T129" i="8"/>
  <c r="R129" i="8"/>
  <c r="Q129" i="8"/>
  <c r="P129" i="8"/>
  <c r="N129" i="8"/>
  <c r="M129" i="8"/>
  <c r="L129" i="8"/>
  <c r="K129" i="8"/>
  <c r="J129" i="8"/>
  <c r="G129" i="8"/>
  <c r="F129" i="8"/>
  <c r="F218" i="8" s="1"/>
  <c r="E129" i="8"/>
  <c r="D129" i="8"/>
  <c r="Z128" i="8"/>
  <c r="X128" i="8"/>
  <c r="Y128" i="8" s="1"/>
  <c r="N128" i="8"/>
  <c r="H128" i="8"/>
  <c r="X127" i="8"/>
  <c r="Y127" i="8" s="1"/>
  <c r="Z127" i="8" s="1"/>
  <c r="N127" i="8"/>
  <c r="H127" i="8"/>
  <c r="Z126" i="8"/>
  <c r="X126" i="8"/>
  <c r="Y126" i="8" s="1"/>
  <c r="N126" i="8"/>
  <c r="H126" i="8"/>
  <c r="Y125" i="8"/>
  <c r="Z125" i="8" s="1"/>
  <c r="X125" i="8"/>
  <c r="N125" i="8"/>
  <c r="H125" i="8"/>
  <c r="Y124" i="8"/>
  <c r="Z124" i="8" s="1"/>
  <c r="X124" i="8"/>
  <c r="N124" i="8"/>
  <c r="H124" i="8"/>
  <c r="Z123" i="8"/>
  <c r="Y123" i="8"/>
  <c r="X123" i="8"/>
  <c r="N123" i="8"/>
  <c r="H123" i="8"/>
  <c r="X122" i="8"/>
  <c r="Y122" i="8" s="1"/>
  <c r="Z122" i="8" s="1"/>
  <c r="N122" i="8"/>
  <c r="H122" i="8"/>
  <c r="Y121" i="8"/>
  <c r="Z121" i="8" s="1"/>
  <c r="X121" i="8"/>
  <c r="N121" i="8"/>
  <c r="H121" i="8"/>
  <c r="Y120" i="8"/>
  <c r="Z120" i="8" s="1"/>
  <c r="X120" i="8"/>
  <c r="N120" i="8"/>
  <c r="H120" i="8"/>
  <c r="Y119" i="8"/>
  <c r="X119" i="8"/>
  <c r="N119" i="8"/>
  <c r="H119" i="8"/>
  <c r="W118" i="8"/>
  <c r="V118" i="8"/>
  <c r="U118" i="8"/>
  <c r="T118" i="8"/>
  <c r="R118" i="8"/>
  <c r="Q118" i="8"/>
  <c r="P118" i="8"/>
  <c r="M118" i="8"/>
  <c r="L118" i="8"/>
  <c r="K118" i="8"/>
  <c r="J118" i="8"/>
  <c r="H118" i="8"/>
  <c r="G118" i="8"/>
  <c r="F118" i="8"/>
  <c r="E118" i="8"/>
  <c r="D118" i="8"/>
  <c r="X117" i="8"/>
  <c r="Y117" i="8" s="1"/>
  <c r="Z117" i="8" s="1"/>
  <c r="N117" i="8"/>
  <c r="H117" i="8"/>
  <c r="Y116" i="8"/>
  <c r="Z116" i="8" s="1"/>
  <c r="X116" i="8"/>
  <c r="N116" i="8"/>
  <c r="H116" i="8"/>
  <c r="X115" i="8"/>
  <c r="N115" i="8"/>
  <c r="H115" i="8"/>
  <c r="W114" i="8"/>
  <c r="W218" i="8" s="1"/>
  <c r="V114" i="8"/>
  <c r="U114" i="8"/>
  <c r="T114" i="8"/>
  <c r="R114" i="8"/>
  <c r="Q114" i="8"/>
  <c r="P114" i="8"/>
  <c r="M114" i="8"/>
  <c r="L114" i="8"/>
  <c r="K114" i="8"/>
  <c r="N114" i="8" s="1"/>
  <c r="J114" i="8"/>
  <c r="G114" i="8"/>
  <c r="F114" i="8"/>
  <c r="E114" i="8"/>
  <c r="D114" i="8"/>
  <c r="H114" i="8" s="1"/>
  <c r="Y113" i="8"/>
  <c r="Z113" i="8" s="1"/>
  <c r="X113" i="8"/>
  <c r="N113" i="8"/>
  <c r="H113" i="8"/>
  <c r="X112" i="8"/>
  <c r="N112" i="8"/>
  <c r="H112" i="8"/>
  <c r="W111" i="8"/>
  <c r="V111" i="8"/>
  <c r="U111" i="8"/>
  <c r="T111" i="8"/>
  <c r="R111" i="8"/>
  <c r="Q111" i="8"/>
  <c r="P111" i="8"/>
  <c r="M111" i="8"/>
  <c r="L111" i="8"/>
  <c r="K111" i="8"/>
  <c r="J111" i="8"/>
  <c r="N111" i="8" s="1"/>
  <c r="H111" i="8"/>
  <c r="G111" i="8"/>
  <c r="F111" i="8"/>
  <c r="E111" i="8"/>
  <c r="D111" i="8"/>
  <c r="Z110" i="8"/>
  <c r="X110" i="8"/>
  <c r="Y110" i="8" s="1"/>
  <c r="N110" i="8"/>
  <c r="H110" i="8"/>
  <c r="Z109" i="8"/>
  <c r="Y109" i="8"/>
  <c r="X109" i="8"/>
  <c r="N109" i="8"/>
  <c r="H109" i="8"/>
  <c r="Y108" i="8"/>
  <c r="Z108" i="8" s="1"/>
  <c r="X108" i="8"/>
  <c r="N108" i="8"/>
  <c r="H108" i="8"/>
  <c r="Y107" i="8"/>
  <c r="Z107" i="8" s="1"/>
  <c r="X107" i="8"/>
  <c r="N107" i="8"/>
  <c r="H107" i="8"/>
  <c r="Y106" i="8"/>
  <c r="Z106" i="8" s="1"/>
  <c r="X106" i="8"/>
  <c r="N106" i="8"/>
  <c r="H106" i="8"/>
  <c r="X105" i="8"/>
  <c r="Y105" i="8" s="1"/>
  <c r="Z105" i="8" s="1"/>
  <c r="N105" i="8"/>
  <c r="H105" i="8"/>
  <c r="Y104" i="8"/>
  <c r="Z104" i="8" s="1"/>
  <c r="X104" i="8"/>
  <c r="N104" i="8"/>
  <c r="H104" i="8"/>
  <c r="Z103" i="8"/>
  <c r="X103" i="8"/>
  <c r="Y103" i="8" s="1"/>
  <c r="N103" i="8"/>
  <c r="H103" i="8"/>
  <c r="Z102" i="8"/>
  <c r="X102" i="8"/>
  <c r="Y102" i="8" s="1"/>
  <c r="N102" i="8"/>
  <c r="H102" i="8"/>
  <c r="Y101" i="8"/>
  <c r="Z101" i="8" s="1"/>
  <c r="X101" i="8"/>
  <c r="N101" i="8"/>
  <c r="H101" i="8"/>
  <c r="Z100" i="8"/>
  <c r="Y100" i="8"/>
  <c r="X100" i="8"/>
  <c r="N100" i="8"/>
  <c r="H100" i="8"/>
  <c r="Y99" i="8"/>
  <c r="Z99" i="8" s="1"/>
  <c r="X99" i="8"/>
  <c r="N99" i="8"/>
  <c r="H99" i="8"/>
  <c r="X98" i="8"/>
  <c r="N98" i="8"/>
  <c r="H98" i="8"/>
  <c r="W97" i="8"/>
  <c r="V97" i="8"/>
  <c r="U97" i="8"/>
  <c r="T97" i="8"/>
  <c r="R97" i="8"/>
  <c r="Q97" i="8"/>
  <c r="P97" i="8"/>
  <c r="M97" i="8"/>
  <c r="L97" i="8"/>
  <c r="K97" i="8"/>
  <c r="J97" i="8"/>
  <c r="H97" i="8"/>
  <c r="G97" i="8"/>
  <c r="F97" i="8"/>
  <c r="E97" i="8"/>
  <c r="D97" i="8"/>
  <c r="K94" i="8"/>
  <c r="X93" i="8"/>
  <c r="Y93" i="8" s="1"/>
  <c r="Z93" i="8" s="1"/>
  <c r="N93" i="8"/>
  <c r="H93" i="8"/>
  <c r="X92" i="8"/>
  <c r="Y92" i="8" s="1"/>
  <c r="Z92" i="8" s="1"/>
  <c r="N92" i="8"/>
  <c r="H92" i="8"/>
  <c r="Z91" i="8"/>
  <c r="Y91" i="8"/>
  <c r="X91" i="8"/>
  <c r="N91" i="8"/>
  <c r="H91" i="8"/>
  <c r="Z90" i="8"/>
  <c r="X90" i="8"/>
  <c r="Y90" i="8" s="1"/>
  <c r="N90" i="8"/>
  <c r="H90" i="8"/>
  <c r="X89" i="8"/>
  <c r="Y89" i="8" s="1"/>
  <c r="Z89" i="8" s="1"/>
  <c r="N89" i="8"/>
  <c r="H89" i="8"/>
  <c r="Z88" i="8"/>
  <c r="Y88" i="8"/>
  <c r="X88" i="8"/>
  <c r="N88" i="8"/>
  <c r="H88" i="8"/>
  <c r="Y87" i="8"/>
  <c r="X87" i="8"/>
  <c r="N87" i="8"/>
  <c r="H87" i="8"/>
  <c r="Z86" i="8"/>
  <c r="Y86" i="8"/>
  <c r="X86" i="8"/>
  <c r="N86" i="8"/>
  <c r="H86" i="8"/>
  <c r="W85" i="8"/>
  <c r="V85" i="8"/>
  <c r="U85" i="8"/>
  <c r="T85" i="8"/>
  <c r="R85" i="8"/>
  <c r="Q85" i="8"/>
  <c r="P85" i="8"/>
  <c r="M85" i="8"/>
  <c r="L85" i="8"/>
  <c r="K85" i="8"/>
  <c r="J85" i="8"/>
  <c r="N85" i="8" s="1"/>
  <c r="H85" i="8"/>
  <c r="G85" i="8"/>
  <c r="F85" i="8"/>
  <c r="E85" i="8"/>
  <c r="D85" i="8"/>
  <c r="X84" i="8"/>
  <c r="N84" i="8"/>
  <c r="H84" i="8"/>
  <c r="Z83" i="8"/>
  <c r="Y83" i="8"/>
  <c r="X83" i="8"/>
  <c r="N83" i="8"/>
  <c r="H83" i="8"/>
  <c r="Z82" i="8"/>
  <c r="Y82" i="8"/>
  <c r="X82" i="8"/>
  <c r="N82" i="8"/>
  <c r="H82" i="8"/>
  <c r="Z81" i="8"/>
  <c r="Y81" i="8"/>
  <c r="X81" i="8"/>
  <c r="N81" i="8"/>
  <c r="H81" i="8"/>
  <c r="Y80" i="8"/>
  <c r="Z80" i="8" s="1"/>
  <c r="X80" i="8"/>
  <c r="N80" i="8"/>
  <c r="H80" i="8"/>
  <c r="Z79" i="8"/>
  <c r="X79" i="8"/>
  <c r="N79" i="8"/>
  <c r="H79" i="8"/>
  <c r="Z78" i="8"/>
  <c r="Y78" i="8"/>
  <c r="X78" i="8"/>
  <c r="N78" i="8"/>
  <c r="H78" i="8"/>
  <c r="W77" i="8"/>
  <c r="V77" i="8"/>
  <c r="U77" i="8"/>
  <c r="T77" i="8"/>
  <c r="R77" i="8"/>
  <c r="Q77" i="8"/>
  <c r="P77" i="8"/>
  <c r="N77" i="8"/>
  <c r="M77" i="8"/>
  <c r="L77" i="8"/>
  <c r="K77" i="8"/>
  <c r="J77" i="8"/>
  <c r="H77" i="8"/>
  <c r="G77" i="8"/>
  <c r="F77" i="8"/>
  <c r="E77" i="8"/>
  <c r="D77" i="8"/>
  <c r="Z76" i="8"/>
  <c r="Y76" i="8"/>
  <c r="X76" i="8"/>
  <c r="N76" i="8"/>
  <c r="H76" i="8"/>
  <c r="Y75" i="8"/>
  <c r="Z75" i="8" s="1"/>
  <c r="X75" i="8"/>
  <c r="N75" i="8"/>
  <c r="H75" i="8"/>
  <c r="Z74" i="8"/>
  <c r="X74" i="8"/>
  <c r="X72" i="8" s="1"/>
  <c r="N74" i="8"/>
  <c r="H74" i="8"/>
  <c r="Z73" i="8"/>
  <c r="Y73" i="8"/>
  <c r="X73" i="8"/>
  <c r="N73" i="8"/>
  <c r="H73" i="8"/>
  <c r="W72" i="8"/>
  <c r="V72" i="8"/>
  <c r="U72" i="8"/>
  <c r="T72" i="8"/>
  <c r="R72" i="8"/>
  <c r="Q72" i="8"/>
  <c r="P72" i="8"/>
  <c r="N72" i="8"/>
  <c r="M72" i="8"/>
  <c r="L72" i="8"/>
  <c r="K72" i="8"/>
  <c r="J72" i="8"/>
  <c r="H72" i="8"/>
  <c r="G72" i="8"/>
  <c r="F72" i="8"/>
  <c r="E72" i="8"/>
  <c r="D72" i="8"/>
  <c r="Z71" i="8"/>
  <c r="Y71" i="8"/>
  <c r="X71" i="8"/>
  <c r="N71" i="8"/>
  <c r="H71" i="8"/>
  <c r="Z70" i="8"/>
  <c r="Y70" i="8"/>
  <c r="X70" i="8"/>
  <c r="N70" i="8"/>
  <c r="H70" i="8"/>
  <c r="Z69" i="8"/>
  <c r="Y69" i="8"/>
  <c r="X69" i="8"/>
  <c r="N69" i="8"/>
  <c r="H69" i="8"/>
  <c r="Z68" i="8"/>
  <c r="Y68" i="8"/>
  <c r="X68" i="8"/>
  <c r="N68" i="8"/>
  <c r="H68" i="8"/>
  <c r="X67" i="8"/>
  <c r="Y67" i="8" s="1"/>
  <c r="Z67" i="8" s="1"/>
  <c r="N67" i="8"/>
  <c r="H67" i="8"/>
  <c r="X66" i="8"/>
  <c r="Y66" i="8" s="1"/>
  <c r="Z66" i="8" s="1"/>
  <c r="N66" i="8"/>
  <c r="H66" i="8"/>
  <c r="Z65" i="8"/>
  <c r="Y65" i="8"/>
  <c r="X65" i="8"/>
  <c r="N65" i="8"/>
  <c r="H65" i="8"/>
  <c r="X64" i="8"/>
  <c r="N64" i="8"/>
  <c r="H64" i="8"/>
  <c r="W63" i="8"/>
  <c r="V63" i="8"/>
  <c r="U63" i="8"/>
  <c r="T63" i="8"/>
  <c r="R63" i="8"/>
  <c r="Q63" i="8"/>
  <c r="P63" i="8"/>
  <c r="M63" i="8"/>
  <c r="L63" i="8"/>
  <c r="L94" i="8" s="1"/>
  <c r="K63" i="8"/>
  <c r="J63" i="8"/>
  <c r="G63" i="8"/>
  <c r="F63" i="8"/>
  <c r="E63" i="8"/>
  <c r="D63" i="8"/>
  <c r="H63" i="8" s="1"/>
  <c r="Y62" i="8"/>
  <c r="Y61" i="8" s="1"/>
  <c r="X62" i="8"/>
  <c r="X61" i="8" s="1"/>
  <c r="N62" i="8"/>
  <c r="H62" i="8"/>
  <c r="W61" i="8"/>
  <c r="V61" i="8"/>
  <c r="U61" i="8"/>
  <c r="T61" i="8"/>
  <c r="R61" i="8"/>
  <c r="Q61" i="8"/>
  <c r="P61" i="8"/>
  <c r="M61" i="8"/>
  <c r="L61" i="8"/>
  <c r="K61" i="8"/>
  <c r="N61" i="8" s="1"/>
  <c r="J61" i="8"/>
  <c r="J94" i="8" s="1"/>
  <c r="G61" i="8"/>
  <c r="F61" i="8"/>
  <c r="E61" i="8"/>
  <c r="H61" i="8" s="1"/>
  <c r="D61" i="8"/>
  <c r="X60" i="8"/>
  <c r="Y60" i="8" s="1"/>
  <c r="Z60" i="8" s="1"/>
  <c r="N60" i="8"/>
  <c r="H60" i="8"/>
  <c r="X59" i="8"/>
  <c r="Y59" i="8" s="1"/>
  <c r="Z59" i="8" s="1"/>
  <c r="N59" i="8"/>
  <c r="H59" i="8"/>
  <c r="Z58" i="8"/>
  <c r="Y58" i="8"/>
  <c r="X58" i="8"/>
  <c r="N58" i="8"/>
  <c r="H58" i="8"/>
  <c r="Y57" i="8"/>
  <c r="Z57" i="8" s="1"/>
  <c r="X57" i="8"/>
  <c r="W57" i="8"/>
  <c r="V57" i="8"/>
  <c r="U57" i="8"/>
  <c r="T57" i="8"/>
  <c r="R57" i="8"/>
  <c r="Q57" i="8"/>
  <c r="P57" i="8"/>
  <c r="P94" i="8" s="1"/>
  <c r="N57" i="8"/>
  <c r="M57" i="8"/>
  <c r="L57" i="8"/>
  <c r="K57" i="8"/>
  <c r="J57" i="8"/>
  <c r="G57" i="8"/>
  <c r="F57" i="8"/>
  <c r="E57" i="8"/>
  <c r="D57" i="8"/>
  <c r="Z56" i="8"/>
  <c r="Y56" i="8"/>
  <c r="X56" i="8"/>
  <c r="N56" i="8"/>
  <c r="H56" i="8"/>
  <c r="X55" i="8"/>
  <c r="X52" i="8" s="1"/>
  <c r="N55" i="8"/>
  <c r="H55" i="8"/>
  <c r="Z54" i="8"/>
  <c r="X54" i="8"/>
  <c r="Y54" i="8" s="1"/>
  <c r="N54" i="8"/>
  <c r="H54" i="8"/>
  <c r="Z53" i="8"/>
  <c r="Y53" i="8"/>
  <c r="X53" i="8"/>
  <c r="N53" i="8"/>
  <c r="H53" i="8"/>
  <c r="W52" i="8"/>
  <c r="V52" i="8"/>
  <c r="U52" i="8"/>
  <c r="U94" i="8" s="1"/>
  <c r="T52" i="8"/>
  <c r="R52" i="8"/>
  <c r="Q52" i="8"/>
  <c r="P52" i="8"/>
  <c r="N52" i="8"/>
  <c r="M52" i="8"/>
  <c r="L52" i="8"/>
  <c r="K52" i="8"/>
  <c r="J52" i="8"/>
  <c r="G52" i="8"/>
  <c r="F52" i="8"/>
  <c r="E52" i="8"/>
  <c r="D52" i="8"/>
  <c r="W47" i="8"/>
  <c r="M47" i="8"/>
  <c r="X45" i="8"/>
  <c r="N45" i="8"/>
  <c r="H45" i="8"/>
  <c r="X44" i="8"/>
  <c r="Y44" i="8" s="1"/>
  <c r="Z44" i="8" s="1"/>
  <c r="N44" i="8"/>
  <c r="H44" i="8"/>
  <c r="Y43" i="8"/>
  <c r="Z43" i="8" s="1"/>
  <c r="X43" i="8"/>
  <c r="N43" i="8"/>
  <c r="H43" i="8"/>
  <c r="W42" i="8"/>
  <c r="V42" i="8"/>
  <c r="U42" i="8"/>
  <c r="T42" i="8"/>
  <c r="R42" i="8"/>
  <c r="Q42" i="8"/>
  <c r="P42" i="8"/>
  <c r="N42" i="8"/>
  <c r="M42" i="8"/>
  <c r="L42" i="8"/>
  <c r="K42" i="8"/>
  <c r="J42" i="8"/>
  <c r="G42" i="8"/>
  <c r="F42" i="8"/>
  <c r="E42" i="8"/>
  <c r="D42" i="8"/>
  <c r="Z41" i="8"/>
  <c r="Y41" i="8"/>
  <c r="X41" i="8"/>
  <c r="N41" i="8"/>
  <c r="H41" i="8"/>
  <c r="Z40" i="8"/>
  <c r="X40" i="8"/>
  <c r="Y40" i="8" s="1"/>
  <c r="N40" i="8"/>
  <c r="H40" i="8"/>
  <c r="X39" i="8"/>
  <c r="Y39" i="8" s="1"/>
  <c r="Z39" i="8" s="1"/>
  <c r="N39" i="8"/>
  <c r="H39" i="8"/>
  <c r="Z38" i="8"/>
  <c r="Y38" i="8"/>
  <c r="X38" i="8"/>
  <c r="N38" i="8"/>
  <c r="H38" i="8"/>
  <c r="Y37" i="8"/>
  <c r="Z37" i="8" s="1"/>
  <c r="X37" i="8"/>
  <c r="N37" i="8"/>
  <c r="H37" i="8"/>
  <c r="Z36" i="8"/>
  <c r="X36" i="8"/>
  <c r="Y36" i="8" s="1"/>
  <c r="N36" i="8"/>
  <c r="H36" i="8"/>
  <c r="Z35" i="8"/>
  <c r="Y35" i="8"/>
  <c r="X35" i="8"/>
  <c r="N35" i="8"/>
  <c r="H35" i="8"/>
  <c r="Z34" i="8"/>
  <c r="X34" i="8"/>
  <c r="Y34" i="8" s="1"/>
  <c r="N34" i="8"/>
  <c r="H34" i="8"/>
  <c r="Z33" i="8"/>
  <c r="Y33" i="8"/>
  <c r="X33" i="8"/>
  <c r="N33" i="8"/>
  <c r="H33" i="8"/>
  <c r="X32" i="8"/>
  <c r="Y32" i="8" s="1"/>
  <c r="Z32" i="8" s="1"/>
  <c r="N32" i="8"/>
  <c r="H32" i="8"/>
  <c r="X31" i="8"/>
  <c r="Y31" i="8" s="1"/>
  <c r="Z31" i="8" s="1"/>
  <c r="N31" i="8"/>
  <c r="H31" i="8"/>
  <c r="Y30" i="8"/>
  <c r="Z30" i="8" s="1"/>
  <c r="X30" i="8"/>
  <c r="N30" i="8"/>
  <c r="H30" i="8"/>
  <c r="X29" i="8"/>
  <c r="Y29" i="8" s="1"/>
  <c r="Z29" i="8" s="1"/>
  <c r="N29" i="8"/>
  <c r="H29" i="8"/>
  <c r="X28" i="8"/>
  <c r="Y28" i="8" s="1"/>
  <c r="Z28" i="8" s="1"/>
  <c r="N28" i="8"/>
  <c r="H28" i="8"/>
  <c r="Z27" i="8"/>
  <c r="X27" i="8"/>
  <c r="Y27" i="8" s="1"/>
  <c r="N27" i="8"/>
  <c r="H27" i="8"/>
  <c r="Y26" i="8"/>
  <c r="Z26" i="8" s="1"/>
  <c r="X26" i="8"/>
  <c r="N26" i="8"/>
  <c r="H26" i="8"/>
  <c r="Z25" i="8"/>
  <c r="Y25" i="8"/>
  <c r="X25" i="8"/>
  <c r="N25" i="8"/>
  <c r="H25" i="8"/>
  <c r="Z24" i="8"/>
  <c r="X24" i="8"/>
  <c r="N24" i="8"/>
  <c r="H24" i="8"/>
  <c r="W23" i="8"/>
  <c r="V23" i="8"/>
  <c r="U23" i="8"/>
  <c r="T23" i="8"/>
  <c r="R23" i="8"/>
  <c r="Q23" i="8"/>
  <c r="P23" i="8"/>
  <c r="M23" i="8"/>
  <c r="L23" i="8"/>
  <c r="K23" i="8"/>
  <c r="J23" i="8"/>
  <c r="G23" i="8"/>
  <c r="F23" i="8"/>
  <c r="E23" i="8"/>
  <c r="D23" i="8"/>
  <c r="X22" i="8"/>
  <c r="Y22" i="8" s="1"/>
  <c r="Z22" i="8" s="1"/>
  <c r="N22" i="8"/>
  <c r="H22" i="8"/>
  <c r="X21" i="8"/>
  <c r="N21" i="8"/>
  <c r="H21" i="8"/>
  <c r="W20" i="8"/>
  <c r="V20" i="8"/>
  <c r="U20" i="8"/>
  <c r="U47" i="8" s="1"/>
  <c r="T20" i="8"/>
  <c r="R20" i="8"/>
  <c r="R47" i="8" s="1"/>
  <c r="Q20" i="8"/>
  <c r="P20" i="8"/>
  <c r="M20" i="8"/>
  <c r="L20" i="8"/>
  <c r="K20" i="8"/>
  <c r="J20" i="8"/>
  <c r="J47" i="8" s="1"/>
  <c r="H20" i="8"/>
  <c r="G20" i="8"/>
  <c r="F20" i="8"/>
  <c r="E20" i="8"/>
  <c r="D20" i="8"/>
  <c r="Z19" i="8"/>
  <c r="X19" i="8"/>
  <c r="Y19" i="8" s="1"/>
  <c r="N19" i="8"/>
  <c r="H19" i="8"/>
  <c r="X18" i="8"/>
  <c r="Y18" i="8" s="1"/>
  <c r="Z18" i="8" s="1"/>
  <c r="N18" i="8"/>
  <c r="H18" i="8"/>
  <c r="Y17" i="8"/>
  <c r="Z17" i="8" s="1"/>
  <c r="X17" i="8"/>
  <c r="N17" i="8"/>
  <c r="H17" i="8"/>
  <c r="X16" i="8"/>
  <c r="Y16" i="8" s="1"/>
  <c r="Z16" i="8" s="1"/>
  <c r="N16" i="8"/>
  <c r="H16" i="8"/>
  <c r="Z15" i="8"/>
  <c r="Y15" i="8"/>
  <c r="X15" i="8"/>
  <c r="N15" i="8"/>
  <c r="H15" i="8"/>
  <c r="Y14" i="8"/>
  <c r="X14" i="8"/>
  <c r="N14" i="8"/>
  <c r="H14" i="8"/>
  <c r="W13" i="8"/>
  <c r="V13" i="8"/>
  <c r="V47" i="8" s="1"/>
  <c r="U13" i="8"/>
  <c r="T13" i="8"/>
  <c r="R13" i="8"/>
  <c r="Q13" i="8"/>
  <c r="P13" i="8"/>
  <c r="M13" i="8"/>
  <c r="L13" i="8"/>
  <c r="L47" i="8" s="1"/>
  <c r="K13" i="8"/>
  <c r="J13" i="8"/>
  <c r="G13" i="8"/>
  <c r="F13" i="8"/>
  <c r="E13" i="8"/>
  <c r="H13" i="8" s="1"/>
  <c r="D13" i="8"/>
  <c r="X12" i="8"/>
  <c r="Y12" i="8" s="1"/>
  <c r="N12" i="8"/>
  <c r="H12" i="8"/>
  <c r="X11" i="8"/>
  <c r="W11" i="8"/>
  <c r="V11" i="8"/>
  <c r="U11" i="8"/>
  <c r="T11" i="8"/>
  <c r="R11" i="8"/>
  <c r="Q11" i="8"/>
  <c r="P11" i="8"/>
  <c r="P47" i="8" s="1"/>
  <c r="N11" i="8"/>
  <c r="M11" i="8"/>
  <c r="L11" i="8"/>
  <c r="K11" i="8"/>
  <c r="J11" i="8"/>
  <c r="G11" i="8"/>
  <c r="F11" i="8"/>
  <c r="E11" i="8"/>
  <c r="D11" i="8"/>
  <c r="D47" i="8" s="1"/>
  <c r="X213" i="7"/>
  <c r="N213" i="7"/>
  <c r="H213" i="7"/>
  <c r="W212" i="7"/>
  <c r="V212" i="7"/>
  <c r="U212" i="7"/>
  <c r="T212" i="7"/>
  <c r="R212" i="7"/>
  <c r="Q212" i="7"/>
  <c r="P212" i="7"/>
  <c r="M212" i="7"/>
  <c r="L212" i="7"/>
  <c r="K212" i="7"/>
  <c r="J212" i="7"/>
  <c r="H212" i="7"/>
  <c r="G212" i="7"/>
  <c r="F212" i="7"/>
  <c r="E212" i="7"/>
  <c r="D212" i="7"/>
  <c r="Z211" i="7"/>
  <c r="X211" i="7"/>
  <c r="Y211" i="7" s="1"/>
  <c r="N211" i="7"/>
  <c r="H211" i="7"/>
  <c r="Z210" i="7"/>
  <c r="Y210" i="7"/>
  <c r="X210" i="7"/>
  <c r="N210" i="7"/>
  <c r="H210" i="7"/>
  <c r="X209" i="7"/>
  <c r="X208" i="7" s="1"/>
  <c r="N209" i="7"/>
  <c r="H209" i="7"/>
  <c r="W208" i="7"/>
  <c r="V208" i="7"/>
  <c r="U208" i="7"/>
  <c r="T208" i="7"/>
  <c r="R208" i="7"/>
  <c r="Q208" i="7"/>
  <c r="P208" i="7"/>
  <c r="M208" i="7"/>
  <c r="L208" i="7"/>
  <c r="K208" i="7"/>
  <c r="J208" i="7"/>
  <c r="G208" i="7"/>
  <c r="F208" i="7"/>
  <c r="E208" i="7"/>
  <c r="D208" i="7"/>
  <c r="Y207" i="7"/>
  <c r="X207" i="7"/>
  <c r="N207" i="7"/>
  <c r="H207" i="7"/>
  <c r="X206" i="7"/>
  <c r="W206" i="7"/>
  <c r="V206" i="7"/>
  <c r="U206" i="7"/>
  <c r="T206" i="7"/>
  <c r="R206" i="7"/>
  <c r="Q206" i="7"/>
  <c r="P206" i="7"/>
  <c r="N206" i="7"/>
  <c r="M206" i="7"/>
  <c r="L206" i="7"/>
  <c r="K206" i="7"/>
  <c r="J206" i="7"/>
  <c r="G206" i="7"/>
  <c r="F206" i="7"/>
  <c r="E206" i="7"/>
  <c r="D206" i="7"/>
  <c r="Z205" i="7"/>
  <c r="Y205" i="7"/>
  <c r="X205" i="7"/>
  <c r="N205" i="7"/>
  <c r="H205" i="7"/>
  <c r="X204" i="7"/>
  <c r="N204" i="7"/>
  <c r="H204" i="7"/>
  <c r="W203" i="7"/>
  <c r="V203" i="7"/>
  <c r="U203" i="7"/>
  <c r="T203" i="7"/>
  <c r="R203" i="7"/>
  <c r="Q203" i="7"/>
  <c r="P203" i="7"/>
  <c r="M203" i="7"/>
  <c r="L203" i="7"/>
  <c r="N203" i="7" s="1"/>
  <c r="K203" i="7"/>
  <c r="J203" i="7"/>
  <c r="G203" i="7"/>
  <c r="F203" i="7"/>
  <c r="E203" i="7"/>
  <c r="H203" i="7" s="1"/>
  <c r="D203" i="7"/>
  <c r="Y202" i="7"/>
  <c r="Z202" i="7" s="1"/>
  <c r="X202" i="7"/>
  <c r="N202" i="7"/>
  <c r="H202" i="7"/>
  <c r="Y201" i="7"/>
  <c r="X201" i="7"/>
  <c r="W201" i="7"/>
  <c r="V201" i="7"/>
  <c r="U201" i="7"/>
  <c r="T201" i="7"/>
  <c r="R201" i="7"/>
  <c r="Q201" i="7"/>
  <c r="P201" i="7"/>
  <c r="M201" i="7"/>
  <c r="L201" i="7"/>
  <c r="K201" i="7"/>
  <c r="N201" i="7" s="1"/>
  <c r="J201" i="7"/>
  <c r="G201" i="7"/>
  <c r="F201" i="7"/>
  <c r="E201" i="7"/>
  <c r="H201" i="7" s="1"/>
  <c r="D201" i="7"/>
  <c r="Y200" i="7"/>
  <c r="Z200" i="7" s="1"/>
  <c r="X200" i="7"/>
  <c r="N200" i="7"/>
  <c r="H200" i="7"/>
  <c r="X199" i="7"/>
  <c r="X198" i="7" s="1"/>
  <c r="N199" i="7"/>
  <c r="H199" i="7"/>
  <c r="W198" i="7"/>
  <c r="V198" i="7"/>
  <c r="U198" i="7"/>
  <c r="T198" i="7"/>
  <c r="R198" i="7"/>
  <c r="Q198" i="7"/>
  <c r="P198" i="7"/>
  <c r="M198" i="7"/>
  <c r="L198" i="7"/>
  <c r="K198" i="7"/>
  <c r="J198" i="7"/>
  <c r="H198" i="7"/>
  <c r="G198" i="7"/>
  <c r="F198" i="7"/>
  <c r="E198" i="7"/>
  <c r="D198" i="7"/>
  <c r="X197" i="7"/>
  <c r="Y197" i="7" s="1"/>
  <c r="Z197" i="7" s="1"/>
  <c r="N197" i="7"/>
  <c r="H197" i="7"/>
  <c r="X196" i="7"/>
  <c r="N196" i="7"/>
  <c r="H196" i="7"/>
  <c r="Z195" i="7"/>
  <c r="Y195" i="7"/>
  <c r="X195" i="7"/>
  <c r="N195" i="7"/>
  <c r="H195" i="7"/>
  <c r="W194" i="7"/>
  <c r="V194" i="7"/>
  <c r="U194" i="7"/>
  <c r="T194" i="7"/>
  <c r="R194" i="7"/>
  <c r="Q194" i="7"/>
  <c r="P194" i="7"/>
  <c r="N194" i="7"/>
  <c r="M194" i="7"/>
  <c r="L194" i="7"/>
  <c r="K194" i="7"/>
  <c r="J194" i="7"/>
  <c r="G194" i="7"/>
  <c r="F194" i="7"/>
  <c r="E194" i="7"/>
  <c r="H194" i="7" s="1"/>
  <c r="D194" i="7"/>
  <c r="Z193" i="7"/>
  <c r="Y193" i="7"/>
  <c r="X193" i="7"/>
  <c r="N193" i="7"/>
  <c r="H193" i="7"/>
  <c r="Y192" i="7"/>
  <c r="Z192" i="7" s="1"/>
  <c r="X192" i="7"/>
  <c r="N192" i="7"/>
  <c r="H192" i="7"/>
  <c r="X191" i="7"/>
  <c r="Y191" i="7" s="1"/>
  <c r="Z191" i="7" s="1"/>
  <c r="N191" i="7"/>
  <c r="H191" i="7"/>
  <c r="Y190" i="7"/>
  <c r="Z190" i="7" s="1"/>
  <c r="X190" i="7"/>
  <c r="N190" i="7"/>
  <c r="H190" i="7"/>
  <c r="X189" i="7"/>
  <c r="N189" i="7"/>
  <c r="H189" i="7"/>
  <c r="Z188" i="7"/>
  <c r="Y188" i="7"/>
  <c r="X188" i="7"/>
  <c r="N188" i="7"/>
  <c r="H188" i="7"/>
  <c r="Z187" i="7"/>
  <c r="Y187" i="7"/>
  <c r="X187" i="7"/>
  <c r="N187" i="7"/>
  <c r="H187" i="7"/>
  <c r="X186" i="7"/>
  <c r="Y186" i="7" s="1"/>
  <c r="Z186" i="7" s="1"/>
  <c r="N186" i="7"/>
  <c r="H186" i="7"/>
  <c r="Z185" i="7"/>
  <c r="Y185" i="7"/>
  <c r="X185" i="7"/>
  <c r="N185" i="7"/>
  <c r="H185" i="7"/>
  <c r="X184" i="7"/>
  <c r="Y184" i="7" s="1"/>
  <c r="Z184" i="7" s="1"/>
  <c r="N184" i="7"/>
  <c r="H184" i="7"/>
  <c r="X183" i="7"/>
  <c r="N183" i="7"/>
  <c r="H183" i="7"/>
  <c r="X182" i="7"/>
  <c r="Y182" i="7" s="1"/>
  <c r="Z182" i="7" s="1"/>
  <c r="N182" i="7"/>
  <c r="H182" i="7"/>
  <c r="Y181" i="7"/>
  <c r="X181" i="7"/>
  <c r="N181" i="7"/>
  <c r="H181" i="7"/>
  <c r="W180" i="7"/>
  <c r="V180" i="7"/>
  <c r="U180" i="7"/>
  <c r="T180" i="7"/>
  <c r="R180" i="7"/>
  <c r="Q180" i="7"/>
  <c r="P180" i="7"/>
  <c r="M180" i="7"/>
  <c r="L180" i="7"/>
  <c r="K180" i="7"/>
  <c r="J180" i="7"/>
  <c r="H180" i="7"/>
  <c r="G180" i="7"/>
  <c r="F180" i="7"/>
  <c r="E180" i="7"/>
  <c r="D180" i="7"/>
  <c r="Z179" i="7"/>
  <c r="Y179" i="7"/>
  <c r="X179" i="7"/>
  <c r="N179" i="7"/>
  <c r="H179" i="7"/>
  <c r="X178" i="7"/>
  <c r="Y178" i="7" s="1"/>
  <c r="Z178" i="7" s="1"/>
  <c r="N178" i="7"/>
  <c r="H178" i="7"/>
  <c r="Z177" i="7"/>
  <c r="Y177" i="7"/>
  <c r="X177" i="7"/>
  <c r="N177" i="7"/>
  <c r="H177" i="7"/>
  <c r="Y176" i="7"/>
  <c r="X176" i="7"/>
  <c r="N176" i="7"/>
  <c r="H176" i="7"/>
  <c r="Z175" i="7"/>
  <c r="Y175" i="7"/>
  <c r="X175" i="7"/>
  <c r="N175" i="7"/>
  <c r="H175" i="7"/>
  <c r="X174" i="7"/>
  <c r="Y174" i="7" s="1"/>
  <c r="Z174" i="7" s="1"/>
  <c r="N174" i="7"/>
  <c r="H174" i="7"/>
  <c r="X173" i="7"/>
  <c r="Y173" i="7" s="1"/>
  <c r="Z173" i="7" s="1"/>
  <c r="N173" i="7"/>
  <c r="H173" i="7"/>
  <c r="Z172" i="7"/>
  <c r="Y172" i="7"/>
  <c r="X172" i="7"/>
  <c r="N172" i="7"/>
  <c r="H172" i="7"/>
  <c r="Y171" i="7"/>
  <c r="Z171" i="7" s="1"/>
  <c r="X171" i="7"/>
  <c r="N171" i="7"/>
  <c r="H171" i="7"/>
  <c r="Z170" i="7"/>
  <c r="X170" i="7"/>
  <c r="Y170" i="7" s="1"/>
  <c r="N170" i="7"/>
  <c r="H170" i="7"/>
  <c r="Z169" i="7"/>
  <c r="Y169" i="7"/>
  <c r="X169" i="7"/>
  <c r="N169" i="7"/>
  <c r="H169" i="7"/>
  <c r="X168" i="7"/>
  <c r="N168" i="7"/>
  <c r="H168" i="7"/>
  <c r="W167" i="7"/>
  <c r="V167" i="7"/>
  <c r="U167" i="7"/>
  <c r="T167" i="7"/>
  <c r="R167" i="7"/>
  <c r="Q167" i="7"/>
  <c r="P167" i="7"/>
  <c r="M167" i="7"/>
  <c r="L167" i="7"/>
  <c r="K167" i="7"/>
  <c r="J167" i="7"/>
  <c r="G167" i="7"/>
  <c r="F167" i="7"/>
  <c r="E167" i="7"/>
  <c r="D167" i="7"/>
  <c r="H167" i="7" s="1"/>
  <c r="Z166" i="7"/>
  <c r="Y166" i="7"/>
  <c r="X166" i="7"/>
  <c r="N166" i="7"/>
  <c r="H166" i="7"/>
  <c r="X165" i="7"/>
  <c r="N165" i="7"/>
  <c r="H165" i="7"/>
  <c r="Z164" i="7"/>
  <c r="Y164" i="7"/>
  <c r="X164" i="7"/>
  <c r="N164" i="7"/>
  <c r="H164" i="7"/>
  <c r="Z163" i="7"/>
  <c r="Y163" i="7"/>
  <c r="X163" i="7"/>
  <c r="N163" i="7"/>
  <c r="H163" i="7"/>
  <c r="Z162" i="7"/>
  <c r="Y162" i="7"/>
  <c r="X162" i="7"/>
  <c r="N162" i="7"/>
  <c r="H162" i="7"/>
  <c r="Z161" i="7"/>
  <c r="Y161" i="7"/>
  <c r="X161" i="7"/>
  <c r="N161" i="7"/>
  <c r="H161" i="7"/>
  <c r="W160" i="7"/>
  <c r="V160" i="7"/>
  <c r="U160" i="7"/>
  <c r="T160" i="7"/>
  <c r="R160" i="7"/>
  <c r="Q160" i="7"/>
  <c r="P160" i="7"/>
  <c r="N160" i="7"/>
  <c r="M160" i="7"/>
  <c r="L160" i="7"/>
  <c r="K160" i="7"/>
  <c r="J160" i="7"/>
  <c r="G160" i="7"/>
  <c r="F160" i="7"/>
  <c r="E160" i="7"/>
  <c r="D160" i="7"/>
  <c r="Z159" i="7"/>
  <c r="Y159" i="7"/>
  <c r="Y156" i="7" s="1"/>
  <c r="Z156" i="7" s="1"/>
  <c r="X159" i="7"/>
  <c r="X156" i="7" s="1"/>
  <c r="N159" i="7"/>
  <c r="H159" i="7"/>
  <c r="X158" i="7"/>
  <c r="Y158" i="7" s="1"/>
  <c r="Z158" i="7" s="1"/>
  <c r="N158" i="7"/>
  <c r="H158" i="7"/>
  <c r="Z157" i="7"/>
  <c r="Y157" i="7"/>
  <c r="X157" i="7"/>
  <c r="N157" i="7"/>
  <c r="H157" i="7"/>
  <c r="W156" i="7"/>
  <c r="V156" i="7"/>
  <c r="U156" i="7"/>
  <c r="T156" i="7"/>
  <c r="R156" i="7"/>
  <c r="Q156" i="7"/>
  <c r="P156" i="7"/>
  <c r="N156" i="7"/>
  <c r="M156" i="7"/>
  <c r="L156" i="7"/>
  <c r="K156" i="7"/>
  <c r="J156" i="7"/>
  <c r="G156" i="7"/>
  <c r="F156" i="7"/>
  <c r="E156" i="7"/>
  <c r="H156" i="7" s="1"/>
  <c r="D156" i="7"/>
  <c r="Z155" i="7"/>
  <c r="X155" i="7"/>
  <c r="Y155" i="7" s="1"/>
  <c r="N155" i="7"/>
  <c r="H155" i="7"/>
  <c r="Z154" i="7"/>
  <c r="X154" i="7"/>
  <c r="Y154" i="7" s="1"/>
  <c r="N154" i="7"/>
  <c r="H154" i="7"/>
  <c r="X153" i="7"/>
  <c r="Y153" i="7" s="1"/>
  <c r="Z153" i="7" s="1"/>
  <c r="N153" i="7"/>
  <c r="H153" i="7"/>
  <c r="Z152" i="7"/>
  <c r="Y152" i="7"/>
  <c r="X152" i="7"/>
  <c r="N152" i="7"/>
  <c r="H152" i="7"/>
  <c r="X151" i="7"/>
  <c r="Y151" i="7" s="1"/>
  <c r="Z151" i="7" s="1"/>
  <c r="N151" i="7"/>
  <c r="H151" i="7"/>
  <c r="X150" i="7"/>
  <c r="N150" i="7"/>
  <c r="H150" i="7"/>
  <c r="W149" i="7"/>
  <c r="V149" i="7"/>
  <c r="U149" i="7"/>
  <c r="T149" i="7"/>
  <c r="R149" i="7"/>
  <c r="Q149" i="7"/>
  <c r="P149" i="7"/>
  <c r="M149" i="7"/>
  <c r="L149" i="7"/>
  <c r="K149" i="7"/>
  <c r="J149" i="7"/>
  <c r="H149" i="7"/>
  <c r="G149" i="7"/>
  <c r="F149" i="7"/>
  <c r="E149" i="7"/>
  <c r="D149" i="7"/>
  <c r="Z148" i="7"/>
  <c r="X148" i="7"/>
  <c r="Y148" i="7" s="1"/>
  <c r="N148" i="7"/>
  <c r="H148" i="7"/>
  <c r="Z147" i="7"/>
  <c r="Y147" i="7"/>
  <c r="X147" i="7"/>
  <c r="N147" i="7"/>
  <c r="H147" i="7"/>
  <c r="Y146" i="7"/>
  <c r="Z146" i="7" s="1"/>
  <c r="X146" i="7"/>
  <c r="N146" i="7"/>
  <c r="H146" i="7"/>
  <c r="X145" i="7"/>
  <c r="Y145" i="7" s="1"/>
  <c r="Z145" i="7" s="1"/>
  <c r="N145" i="7"/>
  <c r="H145" i="7"/>
  <c r="Z144" i="7"/>
  <c r="Y144" i="7"/>
  <c r="X144" i="7"/>
  <c r="N144" i="7"/>
  <c r="H144" i="7"/>
  <c r="Z143" i="7"/>
  <c r="X143" i="7"/>
  <c r="Y143" i="7" s="1"/>
  <c r="N143" i="7"/>
  <c r="H143" i="7"/>
  <c r="Z142" i="7"/>
  <c r="X142" i="7"/>
  <c r="Y142" i="7" s="1"/>
  <c r="N142" i="7"/>
  <c r="H142" i="7"/>
  <c r="X141" i="7"/>
  <c r="Y141" i="7" s="1"/>
  <c r="Z141" i="7" s="1"/>
  <c r="N141" i="7"/>
  <c r="H141" i="7"/>
  <c r="Y140" i="7"/>
  <c r="Z140" i="7" s="1"/>
  <c r="X140" i="7"/>
  <c r="N140" i="7"/>
  <c r="H140" i="7"/>
  <c r="Z139" i="7"/>
  <c r="Y139" i="7"/>
  <c r="X139" i="7"/>
  <c r="N139" i="7"/>
  <c r="H139" i="7"/>
  <c r="Z138" i="7"/>
  <c r="X138" i="7"/>
  <c r="Y138" i="7" s="1"/>
  <c r="N138" i="7"/>
  <c r="H138" i="7"/>
  <c r="W137" i="7"/>
  <c r="V137" i="7"/>
  <c r="U137" i="7"/>
  <c r="T137" i="7"/>
  <c r="R137" i="7"/>
  <c r="Q137" i="7"/>
  <c r="P137" i="7"/>
  <c r="M137" i="7"/>
  <c r="L137" i="7"/>
  <c r="K137" i="7"/>
  <c r="J137" i="7"/>
  <c r="G137" i="7"/>
  <c r="F137" i="7"/>
  <c r="E137" i="7"/>
  <c r="D137" i="7"/>
  <c r="X136" i="7"/>
  <c r="X133" i="7" s="1"/>
  <c r="N136" i="7"/>
  <c r="H136" i="7"/>
  <c r="X135" i="7"/>
  <c r="Y135" i="7" s="1"/>
  <c r="Z135" i="7" s="1"/>
  <c r="N135" i="7"/>
  <c r="H135" i="7"/>
  <c r="Z134" i="7"/>
  <c r="Y134" i="7"/>
  <c r="X134" i="7"/>
  <c r="N134" i="7"/>
  <c r="H134" i="7"/>
  <c r="W133" i="7"/>
  <c r="V133" i="7"/>
  <c r="U133" i="7"/>
  <c r="T133" i="7"/>
  <c r="R133" i="7"/>
  <c r="Q133" i="7"/>
  <c r="P133" i="7"/>
  <c r="N133" i="7"/>
  <c r="M133" i="7"/>
  <c r="L133" i="7"/>
  <c r="K133" i="7"/>
  <c r="J133" i="7"/>
  <c r="G133" i="7"/>
  <c r="F133" i="7"/>
  <c r="E133" i="7"/>
  <c r="D133" i="7"/>
  <c r="X132" i="7"/>
  <c r="Y132" i="7" s="1"/>
  <c r="Z132" i="7" s="1"/>
  <c r="N132" i="7"/>
  <c r="H132" i="7"/>
  <c r="X131" i="7"/>
  <c r="Y131" i="7" s="1"/>
  <c r="Z131" i="7" s="1"/>
  <c r="N131" i="7"/>
  <c r="H131" i="7"/>
  <c r="Y130" i="7"/>
  <c r="Z130" i="7" s="1"/>
  <c r="X130" i="7"/>
  <c r="N130" i="7"/>
  <c r="H130" i="7"/>
  <c r="Z129" i="7"/>
  <c r="Y129" i="7"/>
  <c r="X129" i="7"/>
  <c r="N129" i="7"/>
  <c r="H129" i="7"/>
  <c r="X128" i="7"/>
  <c r="Y128" i="7" s="1"/>
  <c r="Z128" i="7" s="1"/>
  <c r="N128" i="7"/>
  <c r="H128" i="7"/>
  <c r="X127" i="7"/>
  <c r="Y127" i="7" s="1"/>
  <c r="Z127" i="7" s="1"/>
  <c r="N127" i="7"/>
  <c r="H127" i="7"/>
  <c r="Y126" i="7"/>
  <c r="Z126" i="7" s="1"/>
  <c r="X126" i="7"/>
  <c r="N126" i="7"/>
  <c r="H126" i="7"/>
  <c r="Y125" i="7"/>
  <c r="Z125" i="7" s="1"/>
  <c r="X125" i="7"/>
  <c r="N125" i="7"/>
  <c r="H125" i="7"/>
  <c r="X124" i="7"/>
  <c r="Y124" i="7" s="1"/>
  <c r="Z124" i="7" s="1"/>
  <c r="N124" i="7"/>
  <c r="H124" i="7"/>
  <c r="Y123" i="7"/>
  <c r="Z123" i="7" s="1"/>
  <c r="X123" i="7"/>
  <c r="N123" i="7"/>
  <c r="H123" i="7"/>
  <c r="Z122" i="7"/>
  <c r="Y122" i="7"/>
  <c r="X122" i="7"/>
  <c r="N122" i="7"/>
  <c r="H122" i="7"/>
  <c r="Z121" i="7"/>
  <c r="Y121" i="7"/>
  <c r="X121" i="7"/>
  <c r="N121" i="7"/>
  <c r="H121" i="7"/>
  <c r="X120" i="7"/>
  <c r="W120" i="7"/>
  <c r="V120" i="7"/>
  <c r="U120" i="7"/>
  <c r="T120" i="7"/>
  <c r="R120" i="7"/>
  <c r="Q120" i="7"/>
  <c r="P120" i="7"/>
  <c r="N120" i="7"/>
  <c r="M120" i="7"/>
  <c r="L120" i="7"/>
  <c r="K120" i="7"/>
  <c r="J120" i="7"/>
  <c r="G120" i="7"/>
  <c r="F120" i="7"/>
  <c r="E120" i="7"/>
  <c r="H120" i="7" s="1"/>
  <c r="D120" i="7"/>
  <c r="X119" i="7"/>
  <c r="Y119" i="7" s="1"/>
  <c r="Z119" i="7" s="1"/>
  <c r="N119" i="7"/>
  <c r="H119" i="7"/>
  <c r="X118" i="7"/>
  <c r="Y118" i="7" s="1"/>
  <c r="Z118" i="7" s="1"/>
  <c r="N118" i="7"/>
  <c r="H118" i="7"/>
  <c r="X117" i="7"/>
  <c r="X115" i="7" s="1"/>
  <c r="N117" i="7"/>
  <c r="H117" i="7"/>
  <c r="Z116" i="7"/>
  <c r="Y116" i="7"/>
  <c r="X116" i="7"/>
  <c r="N116" i="7"/>
  <c r="H116" i="7"/>
  <c r="W115" i="7"/>
  <c r="V115" i="7"/>
  <c r="U115" i="7"/>
  <c r="T115" i="7"/>
  <c r="R115" i="7"/>
  <c r="Q115" i="7"/>
  <c r="P115" i="7"/>
  <c r="N115" i="7"/>
  <c r="M115" i="7"/>
  <c r="L115" i="7"/>
  <c r="K115" i="7"/>
  <c r="J115" i="7"/>
  <c r="J214" i="7" s="1"/>
  <c r="H115" i="7"/>
  <c r="G115" i="7"/>
  <c r="F115" i="7"/>
  <c r="E115" i="7"/>
  <c r="D115" i="7"/>
  <c r="X114" i="7"/>
  <c r="Y114" i="7" s="1"/>
  <c r="Z114" i="7" s="1"/>
  <c r="N114" i="7"/>
  <c r="H114" i="7"/>
  <c r="X113" i="7"/>
  <c r="X112" i="7" s="1"/>
  <c r="N113" i="7"/>
  <c r="H113" i="7"/>
  <c r="W112" i="7"/>
  <c r="V112" i="7"/>
  <c r="U112" i="7"/>
  <c r="U214" i="7" s="1"/>
  <c r="T112" i="7"/>
  <c r="R112" i="7"/>
  <c r="Q112" i="7"/>
  <c r="P112" i="7"/>
  <c r="M112" i="7"/>
  <c r="L112" i="7"/>
  <c r="K112" i="7"/>
  <c r="J112" i="7"/>
  <c r="G112" i="7"/>
  <c r="F112" i="7"/>
  <c r="E112" i="7"/>
  <c r="H112" i="7" s="1"/>
  <c r="D112" i="7"/>
  <c r="Y111" i="7"/>
  <c r="Z111" i="7" s="1"/>
  <c r="X111" i="7"/>
  <c r="N111" i="7"/>
  <c r="H111" i="7"/>
  <c r="Z110" i="7"/>
  <c r="X110" i="7"/>
  <c r="Y110" i="7" s="1"/>
  <c r="N110" i="7"/>
  <c r="H110" i="7"/>
  <c r="X109" i="7"/>
  <c r="Y109" i="7" s="1"/>
  <c r="Z109" i="7" s="1"/>
  <c r="N109" i="7"/>
  <c r="H109" i="7"/>
  <c r="X108" i="7"/>
  <c r="Y108" i="7" s="1"/>
  <c r="Z108" i="7" s="1"/>
  <c r="N108" i="7"/>
  <c r="H108" i="7"/>
  <c r="Z107" i="7"/>
  <c r="X107" i="7"/>
  <c r="X102" i="7" s="1"/>
  <c r="N107" i="7"/>
  <c r="H107" i="7"/>
  <c r="Z106" i="7"/>
  <c r="Y106" i="7"/>
  <c r="X106" i="7"/>
  <c r="N106" i="7"/>
  <c r="H106" i="7"/>
  <c r="Y105" i="7"/>
  <c r="Z105" i="7" s="1"/>
  <c r="X105" i="7"/>
  <c r="N105" i="7"/>
  <c r="H105" i="7"/>
  <c r="X104" i="7"/>
  <c r="Y104" i="7" s="1"/>
  <c r="Z104" i="7" s="1"/>
  <c r="N104" i="7"/>
  <c r="H104" i="7"/>
  <c r="Z103" i="7"/>
  <c r="Y103" i="7"/>
  <c r="X103" i="7"/>
  <c r="N103" i="7"/>
  <c r="H103" i="7"/>
  <c r="W102" i="7"/>
  <c r="V102" i="7"/>
  <c r="U102" i="7"/>
  <c r="T102" i="7"/>
  <c r="R102" i="7"/>
  <c r="R214" i="7" s="1"/>
  <c r="Q102" i="7"/>
  <c r="P102" i="7"/>
  <c r="P214" i="7" s="1"/>
  <c r="N102" i="7"/>
  <c r="M102" i="7"/>
  <c r="L102" i="7"/>
  <c r="K102" i="7"/>
  <c r="J102" i="7"/>
  <c r="G102" i="7"/>
  <c r="F102" i="7"/>
  <c r="F214" i="7" s="1"/>
  <c r="E102" i="7"/>
  <c r="D102" i="7"/>
  <c r="Z98" i="7"/>
  <c r="Y98" i="7"/>
  <c r="X98" i="7"/>
  <c r="N98" i="7"/>
  <c r="H98" i="7"/>
  <c r="Z97" i="7"/>
  <c r="X97" i="7"/>
  <c r="Y97" i="7" s="1"/>
  <c r="N97" i="7"/>
  <c r="H97" i="7"/>
  <c r="Z96" i="7"/>
  <c r="X96" i="7"/>
  <c r="Y96" i="7" s="1"/>
  <c r="N96" i="7"/>
  <c r="H96" i="7"/>
  <c r="Y95" i="7"/>
  <c r="Z95" i="7" s="1"/>
  <c r="X95" i="7"/>
  <c r="N95" i="7"/>
  <c r="H95" i="7"/>
  <c r="Z94" i="7"/>
  <c r="Y94" i="7"/>
  <c r="X94" i="7"/>
  <c r="N94" i="7"/>
  <c r="H94" i="7"/>
  <c r="Z93" i="7"/>
  <c r="Y93" i="7"/>
  <c r="X93" i="7"/>
  <c r="N93" i="7"/>
  <c r="H93" i="7"/>
  <c r="Y92" i="7"/>
  <c r="Z92" i="7" s="1"/>
  <c r="X92" i="7"/>
  <c r="N92" i="7"/>
  <c r="H92" i="7"/>
  <c r="Z91" i="7"/>
  <c r="Y91" i="7"/>
  <c r="X91" i="7"/>
  <c r="N91" i="7"/>
  <c r="H91" i="7"/>
  <c r="Y90" i="7"/>
  <c r="Z90" i="7" s="1"/>
  <c r="X90" i="7"/>
  <c r="N90" i="7"/>
  <c r="H90" i="7"/>
  <c r="X89" i="7"/>
  <c r="Y89" i="7" s="1"/>
  <c r="Z89" i="7" s="1"/>
  <c r="N89" i="7"/>
  <c r="H89" i="7"/>
  <c r="W88" i="7"/>
  <c r="V88" i="7"/>
  <c r="U88" i="7"/>
  <c r="T88" i="7"/>
  <c r="R88" i="7"/>
  <c r="Q88" i="7"/>
  <c r="P88" i="7"/>
  <c r="M88" i="7"/>
  <c r="L88" i="7"/>
  <c r="K88" i="7"/>
  <c r="J88" i="7"/>
  <c r="N88" i="7" s="1"/>
  <c r="H88" i="7"/>
  <c r="G88" i="7"/>
  <c r="F88" i="7"/>
  <c r="E88" i="7"/>
  <c r="D88" i="7"/>
  <c r="X87" i="7"/>
  <c r="Y87" i="7" s="1"/>
  <c r="Z87" i="7" s="1"/>
  <c r="N87" i="7"/>
  <c r="H87" i="7"/>
  <c r="Z86" i="7"/>
  <c r="Y86" i="7"/>
  <c r="X86" i="7"/>
  <c r="N86" i="7"/>
  <c r="H86" i="7"/>
  <c r="Z85" i="7"/>
  <c r="X85" i="7"/>
  <c r="Y85" i="7" s="1"/>
  <c r="N85" i="7"/>
  <c r="H85" i="7"/>
  <c r="X84" i="7"/>
  <c r="Y84" i="7" s="1"/>
  <c r="Z84" i="7" s="1"/>
  <c r="N84" i="7"/>
  <c r="H84" i="7"/>
  <c r="X83" i="7"/>
  <c r="Y83" i="7" s="1"/>
  <c r="Z83" i="7" s="1"/>
  <c r="N83" i="7"/>
  <c r="H83" i="7"/>
  <c r="Y82" i="7"/>
  <c r="Z82" i="7" s="1"/>
  <c r="X82" i="7"/>
  <c r="N82" i="7"/>
  <c r="H82" i="7"/>
  <c r="Z81" i="7"/>
  <c r="Y81" i="7"/>
  <c r="X81" i="7"/>
  <c r="N81" i="7"/>
  <c r="H81" i="7"/>
  <c r="X80" i="7"/>
  <c r="N80" i="7"/>
  <c r="H80" i="7"/>
  <c r="W79" i="7"/>
  <c r="V79" i="7"/>
  <c r="U79" i="7"/>
  <c r="T79" i="7"/>
  <c r="R79" i="7"/>
  <c r="Q79" i="7"/>
  <c r="P79" i="7"/>
  <c r="M79" i="7"/>
  <c r="L79" i="7"/>
  <c r="K79" i="7"/>
  <c r="J79" i="7"/>
  <c r="G79" i="7"/>
  <c r="F79" i="7"/>
  <c r="E79" i="7"/>
  <c r="D79" i="7"/>
  <c r="X78" i="7"/>
  <c r="Y78" i="7" s="1"/>
  <c r="Z78" i="7" s="1"/>
  <c r="N78" i="7"/>
  <c r="H78" i="7"/>
  <c r="X77" i="7"/>
  <c r="Y77" i="7" s="1"/>
  <c r="Z77" i="7" s="1"/>
  <c r="N77" i="7"/>
  <c r="H77" i="7"/>
  <c r="Z76" i="7"/>
  <c r="Y76" i="7"/>
  <c r="X76" i="7"/>
  <c r="N76" i="7"/>
  <c r="H76" i="7"/>
  <c r="Y75" i="7"/>
  <c r="X75" i="7"/>
  <c r="N75" i="7"/>
  <c r="H75" i="7"/>
  <c r="X74" i="7"/>
  <c r="W74" i="7"/>
  <c r="V74" i="7"/>
  <c r="U74" i="7"/>
  <c r="U99" i="7" s="1"/>
  <c r="T74" i="7"/>
  <c r="R74" i="7"/>
  <c r="Q74" i="7"/>
  <c r="P74" i="7"/>
  <c r="M74" i="7"/>
  <c r="L74" i="7"/>
  <c r="K74" i="7"/>
  <c r="N74" i="7" s="1"/>
  <c r="J74" i="7"/>
  <c r="G74" i="7"/>
  <c r="F74" i="7"/>
  <c r="E74" i="7"/>
  <c r="D74" i="7"/>
  <c r="X73" i="7"/>
  <c r="Y73" i="7" s="1"/>
  <c r="N73" i="7"/>
  <c r="H73" i="7"/>
  <c r="X72" i="7"/>
  <c r="Y72" i="7" s="1"/>
  <c r="Z72" i="7" s="1"/>
  <c r="N72" i="7"/>
  <c r="H72" i="7"/>
  <c r="Z71" i="7"/>
  <c r="Y71" i="7"/>
  <c r="X71" i="7"/>
  <c r="N71" i="7"/>
  <c r="H71" i="7"/>
  <c r="X70" i="7"/>
  <c r="Y70" i="7" s="1"/>
  <c r="Z70" i="7" s="1"/>
  <c r="N70" i="7"/>
  <c r="H70" i="7"/>
  <c r="X69" i="7"/>
  <c r="Y69" i="7" s="1"/>
  <c r="Z69" i="7" s="1"/>
  <c r="N69" i="7"/>
  <c r="H69" i="7"/>
  <c r="Z68" i="7"/>
  <c r="Y68" i="7"/>
  <c r="X68" i="7"/>
  <c r="N68" i="7"/>
  <c r="H68" i="7"/>
  <c r="Y67" i="7"/>
  <c r="Z67" i="7" s="1"/>
  <c r="X67" i="7"/>
  <c r="N67" i="7"/>
  <c r="H67" i="7"/>
  <c r="X66" i="7"/>
  <c r="Y66" i="7" s="1"/>
  <c r="Z66" i="7" s="1"/>
  <c r="N66" i="7"/>
  <c r="H66" i="7"/>
  <c r="Y65" i="7"/>
  <c r="Z65" i="7" s="1"/>
  <c r="X65" i="7"/>
  <c r="N65" i="7"/>
  <c r="H65" i="7"/>
  <c r="X64" i="7"/>
  <c r="Y64" i="7" s="1"/>
  <c r="Z64" i="7" s="1"/>
  <c r="N64" i="7"/>
  <c r="H64" i="7"/>
  <c r="Z63" i="7"/>
  <c r="Y63" i="7"/>
  <c r="X63" i="7"/>
  <c r="N63" i="7"/>
  <c r="H63" i="7"/>
  <c r="W62" i="7"/>
  <c r="V62" i="7"/>
  <c r="U62" i="7"/>
  <c r="T62" i="7"/>
  <c r="R62" i="7"/>
  <c r="Q62" i="7"/>
  <c r="P62" i="7"/>
  <c r="N62" i="7"/>
  <c r="M62" i="7"/>
  <c r="L62" i="7"/>
  <c r="K62" i="7"/>
  <c r="J62" i="7"/>
  <c r="G62" i="7"/>
  <c r="F62" i="7"/>
  <c r="E62" i="7"/>
  <c r="H62" i="7" s="1"/>
  <c r="D62" i="7"/>
  <c r="X61" i="7"/>
  <c r="Y61" i="7" s="1"/>
  <c r="Z61" i="7" s="1"/>
  <c r="N61" i="7"/>
  <c r="H61" i="7"/>
  <c r="X60" i="7"/>
  <c r="Y60" i="7" s="1"/>
  <c r="Z60" i="7" s="1"/>
  <c r="N60" i="7"/>
  <c r="H60" i="7"/>
  <c r="X59" i="7"/>
  <c r="W59" i="7"/>
  <c r="V59" i="7"/>
  <c r="U59" i="7"/>
  <c r="T59" i="7"/>
  <c r="R59" i="7"/>
  <c r="Q59" i="7"/>
  <c r="P59" i="7"/>
  <c r="N59" i="7"/>
  <c r="M59" i="7"/>
  <c r="L59" i="7"/>
  <c r="K59" i="7"/>
  <c r="J59" i="7"/>
  <c r="G59" i="7"/>
  <c r="F59" i="7"/>
  <c r="E59" i="7"/>
  <c r="D59" i="7"/>
  <c r="D99" i="7" s="1"/>
  <c r="Y58" i="7"/>
  <c r="Z58" i="7" s="1"/>
  <c r="X58" i="7"/>
  <c r="N58" i="7"/>
  <c r="H58" i="7"/>
  <c r="X57" i="7"/>
  <c r="Y57" i="7" s="1"/>
  <c r="Z57" i="7" s="1"/>
  <c r="N57" i="7"/>
  <c r="H57" i="7"/>
  <c r="Z56" i="7"/>
  <c r="X56" i="7"/>
  <c r="N56" i="7"/>
  <c r="H56" i="7"/>
  <c r="Y55" i="7"/>
  <c r="X55" i="7"/>
  <c r="N55" i="7"/>
  <c r="H55" i="7"/>
  <c r="W54" i="7"/>
  <c r="V54" i="7"/>
  <c r="V99" i="7" s="1"/>
  <c r="U54" i="7"/>
  <c r="T54" i="7"/>
  <c r="R54" i="7"/>
  <c r="Q54" i="7"/>
  <c r="P54" i="7"/>
  <c r="M54" i="7"/>
  <c r="M99" i="7" s="1"/>
  <c r="L54" i="7"/>
  <c r="K54" i="7"/>
  <c r="J54" i="7"/>
  <c r="G54" i="7"/>
  <c r="G99" i="7" s="1"/>
  <c r="F54" i="7"/>
  <c r="E54" i="7"/>
  <c r="D54" i="7"/>
  <c r="Z53" i="7"/>
  <c r="Y53" i="7"/>
  <c r="X53" i="7"/>
  <c r="N53" i="7"/>
  <c r="H53" i="7"/>
  <c r="Z52" i="7"/>
  <c r="X52" i="7"/>
  <c r="Y52" i="7" s="1"/>
  <c r="Y50" i="7" s="1"/>
  <c r="N52" i="7"/>
  <c r="H52" i="7"/>
  <c r="X51" i="7"/>
  <c r="Y51" i="7" s="1"/>
  <c r="Z51" i="7" s="1"/>
  <c r="N51" i="7"/>
  <c r="H51" i="7"/>
  <c r="Z50" i="7"/>
  <c r="X50" i="7"/>
  <c r="W50" i="7"/>
  <c r="V50" i="7"/>
  <c r="U50" i="7"/>
  <c r="T50" i="7"/>
  <c r="R50" i="7"/>
  <c r="Q50" i="7"/>
  <c r="P50" i="7"/>
  <c r="N50" i="7"/>
  <c r="M50" i="7"/>
  <c r="L50" i="7"/>
  <c r="K50" i="7"/>
  <c r="J50" i="7"/>
  <c r="H50" i="7"/>
  <c r="G50" i="7"/>
  <c r="F50" i="7"/>
  <c r="E50" i="7"/>
  <c r="D50" i="7"/>
  <c r="V45" i="7"/>
  <c r="D45" i="7"/>
  <c r="Z43" i="7"/>
  <c r="Y43" i="7"/>
  <c r="X43" i="7"/>
  <c r="N43" i="7"/>
  <c r="H43" i="7"/>
  <c r="Y42" i="7"/>
  <c r="X42" i="7"/>
  <c r="X40" i="7" s="1"/>
  <c r="N42" i="7"/>
  <c r="H42" i="7"/>
  <c r="Z41" i="7"/>
  <c r="Y41" i="7"/>
  <c r="X41" i="7"/>
  <c r="N41" i="7"/>
  <c r="H41" i="7"/>
  <c r="W40" i="7"/>
  <c r="V40" i="7"/>
  <c r="U40" i="7"/>
  <c r="T40" i="7"/>
  <c r="R40" i="7"/>
  <c r="Q40" i="7"/>
  <c r="P40" i="7"/>
  <c r="M40" i="7"/>
  <c r="L40" i="7"/>
  <c r="K40" i="7"/>
  <c r="J40" i="7"/>
  <c r="N40" i="7" s="1"/>
  <c r="G40" i="7"/>
  <c r="F40" i="7"/>
  <c r="E40" i="7"/>
  <c r="D40" i="7"/>
  <c r="Z39" i="7"/>
  <c r="X39" i="7"/>
  <c r="Y39" i="7" s="1"/>
  <c r="N39" i="7"/>
  <c r="H39" i="7"/>
  <c r="Y38" i="7"/>
  <c r="Z38" i="7" s="1"/>
  <c r="X38" i="7"/>
  <c r="N38" i="7"/>
  <c r="H38" i="7"/>
  <c r="Z37" i="7"/>
  <c r="Y37" i="7"/>
  <c r="X37" i="7"/>
  <c r="N37" i="7"/>
  <c r="H37" i="7"/>
  <c r="Z36" i="7"/>
  <c r="Y36" i="7"/>
  <c r="X36" i="7"/>
  <c r="N36" i="7"/>
  <c r="H36" i="7"/>
  <c r="X35" i="7"/>
  <c r="Y35" i="7" s="1"/>
  <c r="Z35" i="7" s="1"/>
  <c r="N35" i="7"/>
  <c r="H35" i="7"/>
  <c r="X34" i="7"/>
  <c r="Y34" i="7" s="1"/>
  <c r="Z34" i="7" s="1"/>
  <c r="N34" i="7"/>
  <c r="H34" i="7"/>
  <c r="Y33" i="7"/>
  <c r="Z33" i="7" s="1"/>
  <c r="X33" i="7"/>
  <c r="N33" i="7"/>
  <c r="H33" i="7"/>
  <c r="Z32" i="7"/>
  <c r="X32" i="7"/>
  <c r="Y32" i="7" s="1"/>
  <c r="N32" i="7"/>
  <c r="H32" i="7"/>
  <c r="X31" i="7"/>
  <c r="Y31" i="7" s="1"/>
  <c r="Z31" i="7" s="1"/>
  <c r="N31" i="7"/>
  <c r="H31" i="7"/>
  <c r="Z30" i="7"/>
  <c r="X30" i="7"/>
  <c r="Y30" i="7" s="1"/>
  <c r="N30" i="7"/>
  <c r="H30" i="7"/>
  <c r="Z29" i="7"/>
  <c r="X29" i="7"/>
  <c r="Y29" i="7" s="1"/>
  <c r="N29" i="7"/>
  <c r="H29" i="7"/>
  <c r="Z28" i="7"/>
  <c r="Y28" i="7"/>
  <c r="X28" i="7"/>
  <c r="N28" i="7"/>
  <c r="H28" i="7"/>
  <c r="Y27" i="7"/>
  <c r="Z27" i="7" s="1"/>
  <c r="X27" i="7"/>
  <c r="N27" i="7"/>
  <c r="H27" i="7"/>
  <c r="Y26" i="7"/>
  <c r="Z26" i="7" s="1"/>
  <c r="X26" i="7"/>
  <c r="N26" i="7"/>
  <c r="H26" i="7"/>
  <c r="Z25" i="7"/>
  <c r="Y25" i="7"/>
  <c r="X25" i="7"/>
  <c r="N25" i="7"/>
  <c r="H25" i="7"/>
  <c r="Z24" i="7"/>
  <c r="X24" i="7"/>
  <c r="Y24" i="7" s="1"/>
  <c r="N24" i="7"/>
  <c r="H24" i="7"/>
  <c r="W23" i="7"/>
  <c r="V23" i="7"/>
  <c r="U23" i="7"/>
  <c r="T23" i="7"/>
  <c r="R23" i="7"/>
  <c r="Q23" i="7"/>
  <c r="P23" i="7"/>
  <c r="M23" i="7"/>
  <c r="L23" i="7"/>
  <c r="K23" i="7"/>
  <c r="N23" i="7" s="1"/>
  <c r="J23" i="7"/>
  <c r="G23" i="7"/>
  <c r="F23" i="7"/>
  <c r="E23" i="7"/>
  <c r="H23" i="7" s="1"/>
  <c r="D23" i="7"/>
  <c r="Y22" i="7"/>
  <c r="Z22" i="7" s="1"/>
  <c r="X22" i="7"/>
  <c r="N22" i="7"/>
  <c r="H22" i="7"/>
  <c r="Y21" i="7"/>
  <c r="X21" i="7"/>
  <c r="X20" i="7" s="1"/>
  <c r="N21" i="7"/>
  <c r="H21" i="7"/>
  <c r="W20" i="7"/>
  <c r="V20" i="7"/>
  <c r="U20" i="7"/>
  <c r="U45" i="7" s="1"/>
  <c r="T20" i="7"/>
  <c r="R20" i="7"/>
  <c r="Q20" i="7"/>
  <c r="P20" i="7"/>
  <c r="M20" i="7"/>
  <c r="L20" i="7"/>
  <c r="K20" i="7"/>
  <c r="J20" i="7"/>
  <c r="J45" i="7" s="1"/>
  <c r="H20" i="7"/>
  <c r="G20" i="7"/>
  <c r="F20" i="7"/>
  <c r="E20" i="7"/>
  <c r="D20" i="7"/>
  <c r="X19" i="7"/>
  <c r="Y19" i="7" s="1"/>
  <c r="Z19" i="7" s="1"/>
  <c r="N19" i="7"/>
  <c r="H19" i="7"/>
  <c r="Z18" i="7"/>
  <c r="X18" i="7"/>
  <c r="Y18" i="7" s="1"/>
  <c r="N18" i="7"/>
  <c r="H18" i="7"/>
  <c r="X17" i="7"/>
  <c r="N17" i="7"/>
  <c r="H17" i="7"/>
  <c r="Y16" i="7"/>
  <c r="Z16" i="7" s="1"/>
  <c r="X16" i="7"/>
  <c r="N16" i="7"/>
  <c r="H16" i="7"/>
  <c r="Y15" i="7"/>
  <c r="Z15" i="7" s="1"/>
  <c r="X15" i="7"/>
  <c r="N15" i="7"/>
  <c r="H15" i="7"/>
  <c r="X14" i="7"/>
  <c r="Y14" i="7" s="1"/>
  <c r="N14" i="7"/>
  <c r="H14" i="7"/>
  <c r="W13" i="7"/>
  <c r="V13" i="7"/>
  <c r="U13" i="7"/>
  <c r="T13" i="7"/>
  <c r="R13" i="7"/>
  <c r="Q13" i="7"/>
  <c r="P13" i="7"/>
  <c r="M13" i="7"/>
  <c r="L13" i="7"/>
  <c r="N13" i="7" s="1"/>
  <c r="K13" i="7"/>
  <c r="J13" i="7"/>
  <c r="G13" i="7"/>
  <c r="F13" i="7"/>
  <c r="E13" i="7"/>
  <c r="D13" i="7"/>
  <c r="Z12" i="7"/>
  <c r="X12" i="7"/>
  <c r="Y12" i="7" s="1"/>
  <c r="N12" i="7"/>
  <c r="H12" i="7"/>
  <c r="Y11" i="7"/>
  <c r="X11" i="7"/>
  <c r="W11" i="7"/>
  <c r="V11" i="7"/>
  <c r="U11" i="7"/>
  <c r="T11" i="7"/>
  <c r="R11" i="7"/>
  <c r="Q11" i="7"/>
  <c r="P11" i="7"/>
  <c r="M11" i="7"/>
  <c r="L11" i="7"/>
  <c r="K11" i="7"/>
  <c r="K45" i="7" s="1"/>
  <c r="J11" i="7"/>
  <c r="G11" i="7"/>
  <c r="F11" i="7"/>
  <c r="E11" i="7"/>
  <c r="H11" i="7" s="1"/>
  <c r="D11" i="7"/>
  <c r="Z190" i="6"/>
  <c r="Y190" i="6"/>
  <c r="Y188" i="6" s="1"/>
  <c r="Z188" i="6" s="1"/>
  <c r="X190" i="6"/>
  <c r="X188" i="6" s="1"/>
  <c r="N190" i="6"/>
  <c r="H190" i="6"/>
  <c r="Y189" i="6"/>
  <c r="Z189" i="6" s="1"/>
  <c r="X189" i="6"/>
  <c r="N189" i="6"/>
  <c r="H189" i="6"/>
  <c r="W188" i="6"/>
  <c r="V188" i="6"/>
  <c r="U188" i="6"/>
  <c r="T188" i="6"/>
  <c r="R188" i="6"/>
  <c r="Q188" i="6"/>
  <c r="P188" i="6"/>
  <c r="N188" i="6"/>
  <c r="M188" i="6"/>
  <c r="L188" i="6"/>
  <c r="K188" i="6"/>
  <c r="J188" i="6"/>
  <c r="G188" i="6"/>
  <c r="F188" i="6"/>
  <c r="H188" i="6" s="1"/>
  <c r="E188" i="6"/>
  <c r="D188" i="6"/>
  <c r="X187" i="6"/>
  <c r="Y187" i="6" s="1"/>
  <c r="N187" i="6"/>
  <c r="H187" i="6"/>
  <c r="X186" i="6"/>
  <c r="W186" i="6"/>
  <c r="V186" i="6"/>
  <c r="U186" i="6"/>
  <c r="T186" i="6"/>
  <c r="R186" i="6"/>
  <c r="Q186" i="6"/>
  <c r="P186" i="6"/>
  <c r="M186" i="6"/>
  <c r="L186" i="6"/>
  <c r="K186" i="6"/>
  <c r="J186" i="6"/>
  <c r="N186" i="6" s="1"/>
  <c r="G186" i="6"/>
  <c r="F186" i="6"/>
  <c r="E186" i="6"/>
  <c r="H186" i="6" s="1"/>
  <c r="D186" i="6"/>
  <c r="X185" i="6"/>
  <c r="Y185" i="6" s="1"/>
  <c r="Z185" i="6" s="1"/>
  <c r="N185" i="6"/>
  <c r="H185" i="6"/>
  <c r="X184" i="6"/>
  <c r="Y184" i="6" s="1"/>
  <c r="N184" i="6"/>
  <c r="H184" i="6"/>
  <c r="X183" i="6"/>
  <c r="W183" i="6"/>
  <c r="V183" i="6"/>
  <c r="U183" i="6"/>
  <c r="T183" i="6"/>
  <c r="R183" i="6"/>
  <c r="Q183" i="6"/>
  <c r="P183" i="6"/>
  <c r="M183" i="6"/>
  <c r="L183" i="6"/>
  <c r="N183" i="6" s="1"/>
  <c r="K183" i="6"/>
  <c r="J183" i="6"/>
  <c r="G183" i="6"/>
  <c r="F183" i="6"/>
  <c r="E183" i="6"/>
  <c r="H183" i="6" s="1"/>
  <c r="D183" i="6"/>
  <c r="Z182" i="6"/>
  <c r="Y182" i="6"/>
  <c r="Y181" i="6" s="1"/>
  <c r="X182" i="6"/>
  <c r="N182" i="6"/>
  <c r="H182" i="6"/>
  <c r="Z181" i="6"/>
  <c r="X181" i="6"/>
  <c r="W181" i="6"/>
  <c r="V181" i="6"/>
  <c r="U181" i="6"/>
  <c r="T181" i="6"/>
  <c r="R181" i="6"/>
  <c r="Q181" i="6"/>
  <c r="P181" i="6"/>
  <c r="N181" i="6"/>
  <c r="M181" i="6"/>
  <c r="L181" i="6"/>
  <c r="K181" i="6"/>
  <c r="J181" i="6"/>
  <c r="G181" i="6"/>
  <c r="F181" i="6"/>
  <c r="E181" i="6"/>
  <c r="H181" i="6" s="1"/>
  <c r="D181" i="6"/>
  <c r="Z180" i="6"/>
  <c r="Y180" i="6"/>
  <c r="X180" i="6"/>
  <c r="N180" i="6"/>
  <c r="H180" i="6"/>
  <c r="X179" i="6"/>
  <c r="N179" i="6"/>
  <c r="H179" i="6"/>
  <c r="W178" i="6"/>
  <c r="V178" i="6"/>
  <c r="U178" i="6"/>
  <c r="T178" i="6"/>
  <c r="R178" i="6"/>
  <c r="Q178" i="6"/>
  <c r="P178" i="6"/>
  <c r="M178" i="6"/>
  <c r="L178" i="6"/>
  <c r="K178" i="6"/>
  <c r="N178" i="6" s="1"/>
  <c r="J178" i="6"/>
  <c r="G178" i="6"/>
  <c r="F178" i="6"/>
  <c r="E178" i="6"/>
  <c r="H178" i="6" s="1"/>
  <c r="D178" i="6"/>
  <c r="X177" i="6"/>
  <c r="X174" i="6" s="1"/>
  <c r="N177" i="6"/>
  <c r="H177" i="6"/>
  <c r="Z176" i="6"/>
  <c r="Y176" i="6"/>
  <c r="X176" i="6"/>
  <c r="N176" i="6"/>
  <c r="H176" i="6"/>
  <c r="X175" i="6"/>
  <c r="Y175" i="6" s="1"/>
  <c r="N175" i="6"/>
  <c r="H175" i="6"/>
  <c r="W174" i="6"/>
  <c r="V174" i="6"/>
  <c r="U174" i="6"/>
  <c r="T174" i="6"/>
  <c r="R174" i="6"/>
  <c r="Q174" i="6"/>
  <c r="P174" i="6"/>
  <c r="M174" i="6"/>
  <c r="L174" i="6"/>
  <c r="K174" i="6"/>
  <c r="J174" i="6"/>
  <c r="N174" i="6" s="1"/>
  <c r="H174" i="6"/>
  <c r="G174" i="6"/>
  <c r="F174" i="6"/>
  <c r="E174" i="6"/>
  <c r="D174" i="6"/>
  <c r="X173" i="6"/>
  <c r="Y173" i="6" s="1"/>
  <c r="Z173" i="6" s="1"/>
  <c r="N173" i="6"/>
  <c r="H173" i="6"/>
  <c r="Y172" i="6"/>
  <c r="Z172" i="6" s="1"/>
  <c r="X172" i="6"/>
  <c r="N172" i="6"/>
  <c r="H172" i="6"/>
  <c r="Z171" i="6"/>
  <c r="X171" i="6"/>
  <c r="Y171" i="6" s="1"/>
  <c r="N171" i="6"/>
  <c r="H171" i="6"/>
  <c r="X170" i="6"/>
  <c r="Y170" i="6" s="1"/>
  <c r="Z170" i="6" s="1"/>
  <c r="N170" i="6"/>
  <c r="H170" i="6"/>
  <c r="X169" i="6"/>
  <c r="Y169" i="6" s="1"/>
  <c r="Z169" i="6" s="1"/>
  <c r="N169" i="6"/>
  <c r="H169" i="6"/>
  <c r="X168" i="6"/>
  <c r="Y168" i="6" s="1"/>
  <c r="Z168" i="6" s="1"/>
  <c r="N168" i="6"/>
  <c r="H168" i="6"/>
  <c r="Z167" i="6"/>
  <c r="Y167" i="6"/>
  <c r="X167" i="6"/>
  <c r="N167" i="6"/>
  <c r="H167" i="6"/>
  <c r="X166" i="6"/>
  <c r="Y166" i="6" s="1"/>
  <c r="Z166" i="6" s="1"/>
  <c r="N166" i="6"/>
  <c r="H166" i="6"/>
  <c r="X165" i="6"/>
  <c r="Y165" i="6" s="1"/>
  <c r="Z165" i="6" s="1"/>
  <c r="N165" i="6"/>
  <c r="H165" i="6"/>
  <c r="X164" i="6"/>
  <c r="Y164" i="6" s="1"/>
  <c r="Z164" i="6" s="1"/>
  <c r="N164" i="6"/>
  <c r="H164" i="6"/>
  <c r="X163" i="6"/>
  <c r="N163" i="6"/>
  <c r="H163" i="6"/>
  <c r="W162" i="6"/>
  <c r="V162" i="6"/>
  <c r="U162" i="6"/>
  <c r="T162" i="6"/>
  <c r="R162" i="6"/>
  <c r="Q162" i="6"/>
  <c r="P162" i="6"/>
  <c r="M162" i="6"/>
  <c r="L162" i="6"/>
  <c r="K162" i="6"/>
  <c r="N162" i="6" s="1"/>
  <c r="J162" i="6"/>
  <c r="G162" i="6"/>
  <c r="F162" i="6"/>
  <c r="E162" i="6"/>
  <c r="D162" i="6"/>
  <c r="H162" i="6" s="1"/>
  <c r="Y161" i="6"/>
  <c r="Z161" i="6" s="1"/>
  <c r="X161" i="6"/>
  <c r="N161" i="6"/>
  <c r="H161" i="6"/>
  <c r="X160" i="6"/>
  <c r="Y160" i="6" s="1"/>
  <c r="Z160" i="6" s="1"/>
  <c r="N160" i="6"/>
  <c r="H160" i="6"/>
  <c r="Z159" i="6"/>
  <c r="Y159" i="6"/>
  <c r="X159" i="6"/>
  <c r="N159" i="6"/>
  <c r="H159" i="6"/>
  <c r="Z158" i="6"/>
  <c r="Y158" i="6"/>
  <c r="X158" i="6"/>
  <c r="N158" i="6"/>
  <c r="H158" i="6"/>
  <c r="Z157" i="6"/>
  <c r="X157" i="6"/>
  <c r="Y157" i="6" s="1"/>
  <c r="N157" i="6"/>
  <c r="H157" i="6"/>
  <c r="X156" i="6"/>
  <c r="Y156" i="6" s="1"/>
  <c r="Z156" i="6" s="1"/>
  <c r="N156" i="6"/>
  <c r="H156" i="6"/>
  <c r="Z155" i="6"/>
  <c r="X155" i="6"/>
  <c r="Y155" i="6" s="1"/>
  <c r="N155" i="6"/>
  <c r="H155" i="6"/>
  <c r="Y154" i="6"/>
  <c r="Z154" i="6" s="1"/>
  <c r="X154" i="6"/>
  <c r="N154" i="6"/>
  <c r="H154" i="6"/>
  <c r="X153" i="6"/>
  <c r="Y153" i="6" s="1"/>
  <c r="Z153" i="6" s="1"/>
  <c r="N153" i="6"/>
  <c r="H153" i="6"/>
  <c r="Z152" i="6"/>
  <c r="X152" i="6"/>
  <c r="Y152" i="6" s="1"/>
  <c r="N152" i="6"/>
  <c r="H152" i="6"/>
  <c r="Y151" i="6"/>
  <c r="Z151" i="6" s="1"/>
  <c r="X151" i="6"/>
  <c r="N151" i="6"/>
  <c r="H151" i="6"/>
  <c r="X150" i="6"/>
  <c r="N150" i="6"/>
  <c r="H150" i="6"/>
  <c r="W149" i="6"/>
  <c r="V149" i="6"/>
  <c r="U149" i="6"/>
  <c r="T149" i="6"/>
  <c r="R149" i="6"/>
  <c r="Q149" i="6"/>
  <c r="P149" i="6"/>
  <c r="M149" i="6"/>
  <c r="L149" i="6"/>
  <c r="K149" i="6"/>
  <c r="J149" i="6"/>
  <c r="G149" i="6"/>
  <c r="F149" i="6"/>
  <c r="E149" i="6"/>
  <c r="H149" i="6" s="1"/>
  <c r="D149" i="6"/>
  <c r="Y148" i="6"/>
  <c r="Z148" i="6" s="1"/>
  <c r="X148" i="6"/>
  <c r="N148" i="6"/>
  <c r="H148" i="6"/>
  <c r="X147" i="6"/>
  <c r="Y147" i="6" s="1"/>
  <c r="Z147" i="6" s="1"/>
  <c r="N147" i="6"/>
  <c r="H147" i="6"/>
  <c r="Z146" i="6"/>
  <c r="X146" i="6"/>
  <c r="Y146" i="6" s="1"/>
  <c r="N146" i="6"/>
  <c r="H146" i="6"/>
  <c r="Z145" i="6"/>
  <c r="Y145" i="6"/>
  <c r="X145" i="6"/>
  <c r="N145" i="6"/>
  <c r="H145" i="6"/>
  <c r="X144" i="6"/>
  <c r="Y144" i="6" s="1"/>
  <c r="Z144" i="6" s="1"/>
  <c r="N144" i="6"/>
  <c r="H144" i="6"/>
  <c r="X143" i="6"/>
  <c r="Y143" i="6" s="1"/>
  <c r="Z143" i="6" s="1"/>
  <c r="N143" i="6"/>
  <c r="H143" i="6"/>
  <c r="Z142" i="6"/>
  <c r="X142" i="6"/>
  <c r="Y142" i="6" s="1"/>
  <c r="N142" i="6"/>
  <c r="H142" i="6"/>
  <c r="Z141" i="6"/>
  <c r="X141" i="6"/>
  <c r="N141" i="6"/>
  <c r="H141" i="6"/>
  <c r="W140" i="6"/>
  <c r="V140" i="6"/>
  <c r="U140" i="6"/>
  <c r="T140" i="6"/>
  <c r="R140" i="6"/>
  <c r="Q140" i="6"/>
  <c r="P140" i="6"/>
  <c r="M140" i="6"/>
  <c r="L140" i="6"/>
  <c r="K140" i="6"/>
  <c r="N140" i="6" s="1"/>
  <c r="J140" i="6"/>
  <c r="G140" i="6"/>
  <c r="F140" i="6"/>
  <c r="H140" i="6" s="1"/>
  <c r="E140" i="6"/>
  <c r="D140" i="6"/>
  <c r="Y139" i="6"/>
  <c r="Z139" i="6" s="1"/>
  <c r="X139" i="6"/>
  <c r="N139" i="6"/>
  <c r="H139" i="6"/>
  <c r="Z138" i="6"/>
  <c r="X138" i="6"/>
  <c r="Y138" i="6" s="1"/>
  <c r="N138" i="6"/>
  <c r="H138" i="6"/>
  <c r="X137" i="6"/>
  <c r="Y137" i="6" s="1"/>
  <c r="N137" i="6"/>
  <c r="H137" i="6"/>
  <c r="X136" i="6"/>
  <c r="W136" i="6"/>
  <c r="V136" i="6"/>
  <c r="U136" i="6"/>
  <c r="T136" i="6"/>
  <c r="R136" i="6"/>
  <c r="Q136" i="6"/>
  <c r="P136" i="6"/>
  <c r="M136" i="6"/>
  <c r="L136" i="6"/>
  <c r="N136" i="6" s="1"/>
  <c r="K136" i="6"/>
  <c r="J136" i="6"/>
  <c r="G136" i="6"/>
  <c r="F136" i="6"/>
  <c r="E136" i="6"/>
  <c r="H136" i="6" s="1"/>
  <c r="D136" i="6"/>
  <c r="Y135" i="6"/>
  <c r="X135" i="6"/>
  <c r="N135" i="6"/>
  <c r="H135" i="6"/>
  <c r="X134" i="6"/>
  <c r="W134" i="6"/>
  <c r="V134" i="6"/>
  <c r="U134" i="6"/>
  <c r="T134" i="6"/>
  <c r="R134" i="6"/>
  <c r="Q134" i="6"/>
  <c r="P134" i="6"/>
  <c r="M134" i="6"/>
  <c r="L134" i="6"/>
  <c r="N134" i="6" s="1"/>
  <c r="K134" i="6"/>
  <c r="J134" i="6"/>
  <c r="G134" i="6"/>
  <c r="F134" i="6"/>
  <c r="E134" i="6"/>
  <c r="D134" i="6"/>
  <c r="Z133" i="6"/>
  <c r="Y133" i="6"/>
  <c r="X133" i="6"/>
  <c r="N133" i="6"/>
  <c r="H133" i="6"/>
  <c r="Z132" i="6"/>
  <c r="Y132" i="6"/>
  <c r="X132" i="6"/>
  <c r="N132" i="6"/>
  <c r="H132" i="6"/>
  <c r="Z131" i="6"/>
  <c r="X131" i="6"/>
  <c r="Y131" i="6" s="1"/>
  <c r="N131" i="6"/>
  <c r="H131" i="6"/>
  <c r="X130" i="6"/>
  <c r="Y130" i="6" s="1"/>
  <c r="Z130" i="6" s="1"/>
  <c r="N130" i="6"/>
  <c r="H130" i="6"/>
  <c r="Z129" i="6"/>
  <c r="Y129" i="6"/>
  <c r="X129" i="6"/>
  <c r="X122" i="6" s="1"/>
  <c r="N129" i="6"/>
  <c r="H129" i="6"/>
  <c r="X128" i="6"/>
  <c r="Y128" i="6" s="1"/>
  <c r="Z128" i="6" s="1"/>
  <c r="N128" i="6"/>
  <c r="H128" i="6"/>
  <c r="Y127" i="6"/>
  <c r="Y190" i="1" s="1"/>
  <c r="X127" i="6"/>
  <c r="N127" i="6"/>
  <c r="H127" i="6"/>
  <c r="Y126" i="6"/>
  <c r="Z126" i="6" s="1"/>
  <c r="X126" i="6"/>
  <c r="N126" i="6"/>
  <c r="H126" i="6"/>
  <c r="Z125" i="6"/>
  <c r="Y125" i="6"/>
  <c r="X125" i="6"/>
  <c r="N125" i="6"/>
  <c r="H125" i="6"/>
  <c r="X124" i="6"/>
  <c r="Y124" i="6" s="1"/>
  <c r="Z124" i="6" s="1"/>
  <c r="N124" i="6"/>
  <c r="H124" i="6"/>
  <c r="Z123" i="6"/>
  <c r="X123" i="6"/>
  <c r="Y123" i="6" s="1"/>
  <c r="N123" i="6"/>
  <c r="H123" i="6"/>
  <c r="W122" i="6"/>
  <c r="V122" i="6"/>
  <c r="U122" i="6"/>
  <c r="U191" i="6" s="1"/>
  <c r="T122" i="6"/>
  <c r="R122" i="6"/>
  <c r="Q122" i="6"/>
  <c r="P122" i="6"/>
  <c r="M122" i="6"/>
  <c r="L122" i="6"/>
  <c r="K122" i="6"/>
  <c r="N122" i="6" s="1"/>
  <c r="J122" i="6"/>
  <c r="G122" i="6"/>
  <c r="F122" i="6"/>
  <c r="E122" i="6"/>
  <c r="H122" i="6" s="1"/>
  <c r="D122" i="6"/>
  <c r="Y121" i="6"/>
  <c r="Z121" i="6" s="1"/>
  <c r="X121" i="6"/>
  <c r="X118" i="6" s="1"/>
  <c r="N121" i="6"/>
  <c r="H121" i="6"/>
  <c r="Y120" i="6"/>
  <c r="Z120" i="6" s="1"/>
  <c r="X120" i="6"/>
  <c r="N120" i="6"/>
  <c r="H120" i="6"/>
  <c r="Z119" i="6"/>
  <c r="Y119" i="6"/>
  <c r="X119" i="6"/>
  <c r="N119" i="6"/>
  <c r="H119" i="6"/>
  <c r="W118" i="6"/>
  <c r="V118" i="6"/>
  <c r="U118" i="6"/>
  <c r="T118" i="6"/>
  <c r="R118" i="6"/>
  <c r="Q118" i="6"/>
  <c r="P118" i="6"/>
  <c r="M118" i="6"/>
  <c r="L118" i="6"/>
  <c r="K118" i="6"/>
  <c r="J118" i="6"/>
  <c r="G118" i="6"/>
  <c r="F118" i="6"/>
  <c r="E118" i="6"/>
  <c r="D118" i="6"/>
  <c r="Y117" i="6"/>
  <c r="Z117" i="6" s="1"/>
  <c r="X117" i="6"/>
  <c r="N117" i="6"/>
  <c r="H117" i="6"/>
  <c r="Y116" i="6"/>
  <c r="Z116" i="6" s="1"/>
  <c r="X116" i="6"/>
  <c r="N116" i="6"/>
  <c r="H116" i="6"/>
  <c r="Z115" i="6"/>
  <c r="Y115" i="6"/>
  <c r="X115" i="6"/>
  <c r="N115" i="6"/>
  <c r="H115" i="6"/>
  <c r="X114" i="6"/>
  <c r="Y114" i="6" s="1"/>
  <c r="Z114" i="6" s="1"/>
  <c r="N114" i="6"/>
  <c r="H114" i="6"/>
  <c r="X113" i="6"/>
  <c r="Y113" i="6" s="1"/>
  <c r="Z113" i="6" s="1"/>
  <c r="N113" i="6"/>
  <c r="H113" i="6"/>
  <c r="X112" i="6"/>
  <c r="Y112" i="6" s="1"/>
  <c r="Z112" i="6" s="1"/>
  <c r="N112" i="6"/>
  <c r="H112" i="6"/>
  <c r="X111" i="6"/>
  <c r="Y111" i="6" s="1"/>
  <c r="Z111" i="6" s="1"/>
  <c r="N111" i="6"/>
  <c r="H111" i="6"/>
  <c r="X110" i="6"/>
  <c r="Y110" i="6" s="1"/>
  <c r="Z110" i="6" s="1"/>
  <c r="N110" i="6"/>
  <c r="H110" i="6"/>
  <c r="Y109" i="6"/>
  <c r="Z109" i="6" s="1"/>
  <c r="X109" i="6"/>
  <c r="N109" i="6"/>
  <c r="H109" i="6"/>
  <c r="X108" i="6"/>
  <c r="N108" i="6"/>
  <c r="H108" i="6"/>
  <c r="W107" i="6"/>
  <c r="V107" i="6"/>
  <c r="U107" i="6"/>
  <c r="T107" i="6"/>
  <c r="R107" i="6"/>
  <c r="Q107" i="6"/>
  <c r="P107" i="6"/>
  <c r="M107" i="6"/>
  <c r="L107" i="6"/>
  <c r="K107" i="6"/>
  <c r="J107" i="6"/>
  <c r="H107" i="6"/>
  <c r="G107" i="6"/>
  <c r="F107" i="6"/>
  <c r="E107" i="6"/>
  <c r="D107" i="6"/>
  <c r="Z106" i="6"/>
  <c r="Y106" i="6"/>
  <c r="X106" i="6"/>
  <c r="N106" i="6"/>
  <c r="H106" i="6"/>
  <c r="X105" i="6"/>
  <c r="Y105" i="6" s="1"/>
  <c r="Z105" i="6" s="1"/>
  <c r="N105" i="6"/>
  <c r="H105" i="6"/>
  <c r="Z104" i="6"/>
  <c r="Y104" i="6"/>
  <c r="X104" i="6"/>
  <c r="N104" i="6"/>
  <c r="H104" i="6"/>
  <c r="Y103" i="6"/>
  <c r="X103" i="6"/>
  <c r="W103" i="6"/>
  <c r="V103" i="6"/>
  <c r="U103" i="6"/>
  <c r="T103" i="6"/>
  <c r="R103" i="6"/>
  <c r="Q103" i="6"/>
  <c r="P103" i="6"/>
  <c r="N103" i="6"/>
  <c r="M103" i="6"/>
  <c r="L103" i="6"/>
  <c r="K103" i="6"/>
  <c r="J103" i="6"/>
  <c r="G103" i="6"/>
  <c r="F103" i="6"/>
  <c r="E103" i="6"/>
  <c r="D103" i="6"/>
  <c r="Z102" i="6"/>
  <c r="Y102" i="6"/>
  <c r="X102" i="6"/>
  <c r="N102" i="6"/>
  <c r="H102" i="6"/>
  <c r="X101" i="6"/>
  <c r="X100" i="6" s="1"/>
  <c r="N101" i="6"/>
  <c r="H101" i="6"/>
  <c r="W100" i="6"/>
  <c r="V100" i="6"/>
  <c r="U100" i="6"/>
  <c r="T100" i="6"/>
  <c r="R100" i="6"/>
  <c r="Q100" i="6"/>
  <c r="P100" i="6"/>
  <c r="M100" i="6"/>
  <c r="L100" i="6"/>
  <c r="K100" i="6"/>
  <c r="J100" i="6"/>
  <c r="H100" i="6"/>
  <c r="G100" i="6"/>
  <c r="F100" i="6"/>
  <c r="E100" i="6"/>
  <c r="D100" i="6"/>
  <c r="Z99" i="6"/>
  <c r="X99" i="6"/>
  <c r="Y99" i="6" s="1"/>
  <c r="N99" i="6"/>
  <c r="H99" i="6"/>
  <c r="Z98" i="6"/>
  <c r="X98" i="6"/>
  <c r="Y98" i="6" s="1"/>
  <c r="N98" i="6"/>
  <c r="H98" i="6"/>
  <c r="X97" i="6"/>
  <c r="Y97" i="6" s="1"/>
  <c r="Z97" i="6" s="1"/>
  <c r="N97" i="6"/>
  <c r="H97" i="6"/>
  <c r="X96" i="6"/>
  <c r="N96" i="6"/>
  <c r="H96" i="6"/>
  <c r="Z95" i="6"/>
  <c r="X95" i="6"/>
  <c r="Y95" i="6" s="1"/>
  <c r="N95" i="6"/>
  <c r="H95" i="6"/>
  <c r="Z94" i="6"/>
  <c r="Y94" i="6"/>
  <c r="X94" i="6"/>
  <c r="N94" i="6"/>
  <c r="H94" i="6"/>
  <c r="X93" i="6"/>
  <c r="Y93" i="6" s="1"/>
  <c r="Z93" i="6" s="1"/>
  <c r="N93" i="6"/>
  <c r="H93" i="6"/>
  <c r="Z92" i="6"/>
  <c r="Y92" i="6"/>
  <c r="X92" i="6"/>
  <c r="N92" i="6"/>
  <c r="H92" i="6"/>
  <c r="Z91" i="6"/>
  <c r="Y91" i="6"/>
  <c r="X91" i="6"/>
  <c r="N91" i="6"/>
  <c r="H91" i="6"/>
  <c r="X90" i="6"/>
  <c r="Y90" i="6" s="1"/>
  <c r="Z90" i="6" s="1"/>
  <c r="N90" i="6"/>
  <c r="H90" i="6"/>
  <c r="W89" i="6"/>
  <c r="V89" i="6"/>
  <c r="U89" i="6"/>
  <c r="T89" i="6"/>
  <c r="R89" i="6"/>
  <c r="Q89" i="6"/>
  <c r="P89" i="6"/>
  <c r="N89" i="6"/>
  <c r="M89" i="6"/>
  <c r="L89" i="6"/>
  <c r="K89" i="6"/>
  <c r="J89" i="6"/>
  <c r="G89" i="6"/>
  <c r="F89" i="6"/>
  <c r="E89" i="6"/>
  <c r="D89" i="6"/>
  <c r="J86" i="6"/>
  <c r="F86" i="6"/>
  <c r="X85" i="6"/>
  <c r="Y85" i="6" s="1"/>
  <c r="Z85" i="6" s="1"/>
  <c r="N85" i="6"/>
  <c r="H85" i="6"/>
  <c r="Y84" i="6"/>
  <c r="Z84" i="6" s="1"/>
  <c r="X84" i="6"/>
  <c r="N84" i="6"/>
  <c r="H84" i="6"/>
  <c r="Z83" i="6"/>
  <c r="X83" i="6"/>
  <c r="Y83" i="6" s="1"/>
  <c r="N83" i="6"/>
  <c r="H83" i="6"/>
  <c r="Z82" i="6"/>
  <c r="Y82" i="6"/>
  <c r="X82" i="6"/>
  <c r="N82" i="6"/>
  <c r="H82" i="6"/>
  <c r="Z81" i="6"/>
  <c r="X81" i="6"/>
  <c r="Y81" i="6" s="1"/>
  <c r="N81" i="6"/>
  <c r="H81" i="6"/>
  <c r="Z80" i="6"/>
  <c r="Y80" i="6"/>
  <c r="X80" i="6"/>
  <c r="N80" i="6"/>
  <c r="H80" i="6"/>
  <c r="X79" i="6"/>
  <c r="Y79" i="6" s="1"/>
  <c r="Z79" i="6" s="1"/>
  <c r="N79" i="6"/>
  <c r="H79" i="6"/>
  <c r="Z78" i="6"/>
  <c r="X78" i="6"/>
  <c r="Y78" i="6" s="1"/>
  <c r="N78" i="6"/>
  <c r="H78" i="6"/>
  <c r="Y77" i="6"/>
  <c r="X77" i="6"/>
  <c r="N77" i="6"/>
  <c r="H77" i="6"/>
  <c r="X76" i="6"/>
  <c r="W76" i="6"/>
  <c r="W86" i="6" s="1"/>
  <c r="V76" i="6"/>
  <c r="U76" i="6"/>
  <c r="T76" i="6"/>
  <c r="R76" i="6"/>
  <c r="Q76" i="6"/>
  <c r="P76" i="6"/>
  <c r="N76" i="6"/>
  <c r="M76" i="6"/>
  <c r="L76" i="6"/>
  <c r="K76" i="6"/>
  <c r="J76" i="6"/>
  <c r="G76" i="6"/>
  <c r="F76" i="6"/>
  <c r="E76" i="6"/>
  <c r="D76" i="6"/>
  <c r="D86" i="6" s="1"/>
  <c r="Z75" i="6"/>
  <c r="Y75" i="6"/>
  <c r="X75" i="6"/>
  <c r="N75" i="6"/>
  <c r="H75" i="6"/>
  <c r="X74" i="6"/>
  <c r="Y74" i="6" s="1"/>
  <c r="Z74" i="6" s="1"/>
  <c r="N74" i="6"/>
  <c r="H74" i="6"/>
  <c r="Z73" i="6"/>
  <c r="X73" i="6"/>
  <c r="Y73" i="6" s="1"/>
  <c r="N73" i="6"/>
  <c r="H73" i="6"/>
  <c r="X72" i="6"/>
  <c r="N72" i="6"/>
  <c r="H72" i="6"/>
  <c r="X71" i="6"/>
  <c r="Y71" i="6" s="1"/>
  <c r="Z71" i="6" s="1"/>
  <c r="N71" i="6"/>
  <c r="H71" i="6"/>
  <c r="X70" i="6"/>
  <c r="Y70" i="6" s="1"/>
  <c r="Z70" i="6" s="1"/>
  <c r="N70" i="6"/>
  <c r="H70" i="6"/>
  <c r="Z69" i="6"/>
  <c r="X69" i="6"/>
  <c r="Y69" i="6" s="1"/>
  <c r="N69" i="6"/>
  <c r="H69" i="6"/>
  <c r="X68" i="6"/>
  <c r="N68" i="6"/>
  <c r="H68" i="6"/>
  <c r="W67" i="6"/>
  <c r="V67" i="6"/>
  <c r="U67" i="6"/>
  <c r="T67" i="6"/>
  <c r="R67" i="6"/>
  <c r="Q67" i="6"/>
  <c r="P67" i="6"/>
  <c r="M67" i="6"/>
  <c r="L67" i="6"/>
  <c r="K67" i="6"/>
  <c r="J67" i="6"/>
  <c r="H67" i="6"/>
  <c r="G67" i="6"/>
  <c r="F67" i="6"/>
  <c r="E67" i="6"/>
  <c r="D67" i="6"/>
  <c r="Z66" i="6"/>
  <c r="X66" i="6"/>
  <c r="Y66" i="6" s="1"/>
  <c r="N66" i="6"/>
  <c r="H66" i="6"/>
  <c r="X65" i="6"/>
  <c r="Y65" i="6" s="1"/>
  <c r="Z65" i="6" s="1"/>
  <c r="N65" i="6"/>
  <c r="H65" i="6"/>
  <c r="X64" i="6"/>
  <c r="X63" i="6" s="1"/>
  <c r="N64" i="6"/>
  <c r="H64" i="6"/>
  <c r="W63" i="6"/>
  <c r="V63" i="6"/>
  <c r="V86" i="6" s="1"/>
  <c r="U63" i="6"/>
  <c r="T63" i="6"/>
  <c r="R63" i="6"/>
  <c r="Q63" i="6"/>
  <c r="P63" i="6"/>
  <c r="M63" i="6"/>
  <c r="L63" i="6"/>
  <c r="K63" i="6"/>
  <c r="J63" i="6"/>
  <c r="G63" i="6"/>
  <c r="F63" i="6"/>
  <c r="E63" i="6"/>
  <c r="H63" i="6" s="1"/>
  <c r="D63" i="6"/>
  <c r="X62" i="6"/>
  <c r="Y62" i="6" s="1"/>
  <c r="Z62" i="6" s="1"/>
  <c r="N62" i="6"/>
  <c r="H62" i="6"/>
  <c r="Y61" i="6"/>
  <c r="Z61" i="6" s="1"/>
  <c r="X61" i="6"/>
  <c r="N61" i="6"/>
  <c r="H61" i="6"/>
  <c r="X60" i="6"/>
  <c r="Y60" i="6" s="1"/>
  <c r="Z60" i="6" s="1"/>
  <c r="N60" i="6"/>
  <c r="H60" i="6"/>
  <c r="Z59" i="6"/>
  <c r="Y59" i="6"/>
  <c r="X59" i="6"/>
  <c r="N59" i="6"/>
  <c r="H59" i="6"/>
  <c r="Y58" i="6"/>
  <c r="Z58" i="6" s="1"/>
  <c r="X58" i="6"/>
  <c r="N58" i="6"/>
  <c r="H58" i="6"/>
  <c r="Z57" i="6"/>
  <c r="Y57" i="6"/>
  <c r="X57" i="6"/>
  <c r="N57" i="6"/>
  <c r="H57" i="6"/>
  <c r="X56" i="6"/>
  <c r="N56" i="6"/>
  <c r="H56" i="6"/>
  <c r="X55" i="6"/>
  <c r="Y55" i="6" s="1"/>
  <c r="N55" i="6"/>
  <c r="H55" i="6"/>
  <c r="W54" i="6"/>
  <c r="V54" i="6"/>
  <c r="U54" i="6"/>
  <c r="T54" i="6"/>
  <c r="R54" i="6"/>
  <c r="Q54" i="6"/>
  <c r="P54" i="6"/>
  <c r="M54" i="6"/>
  <c r="L54" i="6"/>
  <c r="K54" i="6"/>
  <c r="J54" i="6"/>
  <c r="G54" i="6"/>
  <c r="F54" i="6"/>
  <c r="E54" i="6"/>
  <c r="H54" i="6" s="1"/>
  <c r="D54" i="6"/>
  <c r="Z53" i="6"/>
  <c r="X53" i="6"/>
  <c r="X52" i="6" s="1"/>
  <c r="N53" i="6"/>
  <c r="H53" i="6"/>
  <c r="W52" i="6"/>
  <c r="V52" i="6"/>
  <c r="U52" i="6"/>
  <c r="T52" i="6"/>
  <c r="Z52" i="6" s="1"/>
  <c r="R52" i="6"/>
  <c r="Q52" i="6"/>
  <c r="P52" i="6"/>
  <c r="M52" i="6"/>
  <c r="L52" i="6"/>
  <c r="K52" i="6"/>
  <c r="N52" i="6" s="1"/>
  <c r="J52" i="6"/>
  <c r="H52" i="6"/>
  <c r="G52" i="6"/>
  <c r="F52" i="6"/>
  <c r="E52" i="6"/>
  <c r="D52" i="6"/>
  <c r="X51" i="6"/>
  <c r="Y51" i="6" s="1"/>
  <c r="Z51" i="6" s="1"/>
  <c r="N51" i="6"/>
  <c r="H51" i="6"/>
  <c r="X50" i="6"/>
  <c r="Y50" i="6" s="1"/>
  <c r="Z50" i="6" s="1"/>
  <c r="N50" i="6"/>
  <c r="H50" i="6"/>
  <c r="X49" i="6"/>
  <c r="Y49" i="6" s="1"/>
  <c r="Z49" i="6" s="1"/>
  <c r="N49" i="6"/>
  <c r="H49" i="6"/>
  <c r="X48" i="6"/>
  <c r="N48" i="6"/>
  <c r="H48" i="6"/>
  <c r="W47" i="6"/>
  <c r="V47" i="6"/>
  <c r="U47" i="6"/>
  <c r="T47" i="6"/>
  <c r="R47" i="6"/>
  <c r="Q47" i="6"/>
  <c r="P47" i="6"/>
  <c r="P86" i="6" s="1"/>
  <c r="M47" i="6"/>
  <c r="L47" i="6"/>
  <c r="K47" i="6"/>
  <c r="J47" i="6"/>
  <c r="G47" i="6"/>
  <c r="F47" i="6"/>
  <c r="H47" i="6" s="1"/>
  <c r="E47" i="6"/>
  <c r="D47" i="6"/>
  <c r="X46" i="6"/>
  <c r="Y46" i="6" s="1"/>
  <c r="Z46" i="6" s="1"/>
  <c r="N46" i="6"/>
  <c r="H46" i="6"/>
  <c r="X45" i="6"/>
  <c r="Y45" i="6" s="1"/>
  <c r="Z45" i="6" s="1"/>
  <c r="N45" i="6"/>
  <c r="H45" i="6"/>
  <c r="X44" i="6"/>
  <c r="N44" i="6"/>
  <c r="H44" i="6"/>
  <c r="W43" i="6"/>
  <c r="V43" i="6"/>
  <c r="U43" i="6"/>
  <c r="T43" i="6"/>
  <c r="R43" i="6"/>
  <c r="Q43" i="6"/>
  <c r="Q86" i="6" s="1"/>
  <c r="P43" i="6"/>
  <c r="M43" i="6"/>
  <c r="L43" i="6"/>
  <c r="K43" i="6"/>
  <c r="J43" i="6"/>
  <c r="N43" i="6" s="1"/>
  <c r="G43" i="6"/>
  <c r="G86" i="6" s="1"/>
  <c r="F43" i="6"/>
  <c r="E43" i="6"/>
  <c r="D43" i="6"/>
  <c r="T38" i="6"/>
  <c r="R38" i="6"/>
  <c r="Q38" i="6"/>
  <c r="X36" i="6"/>
  <c r="X35" i="6" s="1"/>
  <c r="N36" i="6"/>
  <c r="H36" i="6"/>
  <c r="W35" i="6"/>
  <c r="V35" i="6"/>
  <c r="U35" i="6"/>
  <c r="T35" i="6"/>
  <c r="R35" i="6"/>
  <c r="Q35" i="6"/>
  <c r="P35" i="6"/>
  <c r="P38" i="6" s="1"/>
  <c r="M35" i="6"/>
  <c r="L35" i="6"/>
  <c r="K35" i="6"/>
  <c r="N35" i="6" s="1"/>
  <c r="J35" i="6"/>
  <c r="G35" i="6"/>
  <c r="F35" i="6"/>
  <c r="E35" i="6"/>
  <c r="H35" i="6" s="1"/>
  <c r="D35" i="6"/>
  <c r="Y34" i="6"/>
  <c r="Z34" i="6" s="1"/>
  <c r="X34" i="6"/>
  <c r="N34" i="6"/>
  <c r="H34" i="6"/>
  <c r="X33" i="6"/>
  <c r="Y33" i="6" s="1"/>
  <c r="Z33" i="6" s="1"/>
  <c r="N33" i="6"/>
  <c r="H33" i="6"/>
  <c r="Z32" i="6"/>
  <c r="Y32" i="6"/>
  <c r="X32" i="6"/>
  <c r="N32" i="6"/>
  <c r="H32" i="6"/>
  <c r="Y31" i="6"/>
  <c r="Z31" i="6" s="1"/>
  <c r="X31" i="6"/>
  <c r="N31" i="6"/>
  <c r="H31" i="6"/>
  <c r="Z30" i="6"/>
  <c r="Y30" i="6"/>
  <c r="X30" i="6"/>
  <c r="N30" i="6"/>
  <c r="H30" i="6"/>
  <c r="X29" i="6"/>
  <c r="Y29" i="6" s="1"/>
  <c r="Z29" i="6" s="1"/>
  <c r="N29" i="6"/>
  <c r="H29" i="6"/>
  <c r="Z28" i="6"/>
  <c r="X28" i="6"/>
  <c r="Y28" i="6" s="1"/>
  <c r="N28" i="6"/>
  <c r="H28" i="6"/>
  <c r="X27" i="6"/>
  <c r="Y27" i="6" s="1"/>
  <c r="Z27" i="6" s="1"/>
  <c r="N27" i="6"/>
  <c r="H27" i="6"/>
  <c r="Y26" i="6"/>
  <c r="Z26" i="6" s="1"/>
  <c r="X26" i="6"/>
  <c r="N26" i="6"/>
  <c r="H26" i="6"/>
  <c r="X25" i="6"/>
  <c r="Y25" i="6" s="1"/>
  <c r="Z25" i="6" s="1"/>
  <c r="N25" i="6"/>
  <c r="H25" i="6"/>
  <c r="Z24" i="6"/>
  <c r="Y24" i="6"/>
  <c r="X24" i="6"/>
  <c r="N24" i="6"/>
  <c r="H24" i="6"/>
  <c r="Y23" i="6"/>
  <c r="W23" i="6"/>
  <c r="V23" i="6"/>
  <c r="U23" i="6"/>
  <c r="T23" i="6"/>
  <c r="R23" i="6"/>
  <c r="Q23" i="6"/>
  <c r="P23" i="6"/>
  <c r="M23" i="6"/>
  <c r="L23" i="6"/>
  <c r="K23" i="6"/>
  <c r="J23" i="6"/>
  <c r="G23" i="6"/>
  <c r="F23" i="6"/>
  <c r="E23" i="6"/>
  <c r="H23" i="6" s="1"/>
  <c r="D23" i="6"/>
  <c r="Z22" i="6"/>
  <c r="Y22" i="6"/>
  <c r="X22" i="6"/>
  <c r="N22" i="6"/>
  <c r="H22" i="6"/>
  <c r="Y21" i="6"/>
  <c r="X21" i="6"/>
  <c r="N21" i="6"/>
  <c r="H21" i="6"/>
  <c r="W20" i="6"/>
  <c r="V20" i="6"/>
  <c r="U20" i="6"/>
  <c r="T20" i="6"/>
  <c r="R20" i="6"/>
  <c r="Q20" i="6"/>
  <c r="P20" i="6"/>
  <c r="M20" i="6"/>
  <c r="L20" i="6"/>
  <c r="K20" i="6"/>
  <c r="J20" i="6"/>
  <c r="G20" i="6"/>
  <c r="F20" i="6"/>
  <c r="E20" i="6"/>
  <c r="D20" i="6"/>
  <c r="H20" i="6" s="1"/>
  <c r="Z19" i="6"/>
  <c r="Y19" i="6"/>
  <c r="X19" i="6"/>
  <c r="N19" i="6"/>
  <c r="H19" i="6"/>
  <c r="X18" i="6"/>
  <c r="Y18" i="6" s="1"/>
  <c r="Z18" i="6" s="1"/>
  <c r="N18" i="6"/>
  <c r="H18" i="6"/>
  <c r="Z17" i="6"/>
  <c r="Y17" i="6"/>
  <c r="X17" i="6"/>
  <c r="N17" i="6"/>
  <c r="H17" i="6"/>
  <c r="X16" i="6"/>
  <c r="Y16" i="6" s="1"/>
  <c r="Z16" i="6" s="1"/>
  <c r="N16" i="6"/>
  <c r="H16" i="6"/>
  <c r="X15" i="6"/>
  <c r="Y15" i="6" s="1"/>
  <c r="Z15" i="6" s="1"/>
  <c r="N15" i="6"/>
  <c r="H15" i="6"/>
  <c r="X14" i="6"/>
  <c r="N14" i="6"/>
  <c r="H14" i="6"/>
  <c r="W13" i="6"/>
  <c r="V13" i="6"/>
  <c r="U13" i="6"/>
  <c r="T13" i="6"/>
  <c r="R13" i="6"/>
  <c r="Q13" i="6"/>
  <c r="P13" i="6"/>
  <c r="M13" i="6"/>
  <c r="L13" i="6"/>
  <c r="K13" i="6"/>
  <c r="J13" i="6"/>
  <c r="G13" i="6"/>
  <c r="F13" i="6"/>
  <c r="E13" i="6"/>
  <c r="D13" i="6"/>
  <c r="X12" i="6"/>
  <c r="X11" i="6" s="1"/>
  <c r="N12" i="6"/>
  <c r="H12" i="6"/>
  <c r="W11" i="6"/>
  <c r="V11" i="6"/>
  <c r="U11" i="6"/>
  <c r="T11" i="6"/>
  <c r="R11" i="6"/>
  <c r="Q11" i="6"/>
  <c r="P11" i="6"/>
  <c r="M11" i="6"/>
  <c r="L11" i="6"/>
  <c r="K11" i="6"/>
  <c r="J11" i="6"/>
  <c r="G11" i="6"/>
  <c r="G38" i="6" s="1"/>
  <c r="F11" i="6"/>
  <c r="F38" i="6" s="1"/>
  <c r="E11" i="6"/>
  <c r="D11" i="6"/>
  <c r="Z179" i="5"/>
  <c r="Y179" i="5"/>
  <c r="Y178" i="5" s="1"/>
  <c r="X179" i="5"/>
  <c r="X178" i="5" s="1"/>
  <c r="N179" i="5"/>
  <c r="H179" i="5"/>
  <c r="Z178" i="5"/>
  <c r="W178" i="5"/>
  <c r="V178" i="5"/>
  <c r="U178" i="5"/>
  <c r="T178" i="5"/>
  <c r="R178" i="5"/>
  <c r="Q178" i="5"/>
  <c r="P178" i="5"/>
  <c r="M178" i="5"/>
  <c r="L178" i="5"/>
  <c r="K178" i="5"/>
  <c r="N178" i="5" s="1"/>
  <c r="J178" i="5"/>
  <c r="G178" i="5"/>
  <c r="F178" i="5"/>
  <c r="E178" i="5"/>
  <c r="D178" i="5"/>
  <c r="H178" i="5" s="1"/>
  <c r="Z177" i="5"/>
  <c r="X177" i="5"/>
  <c r="Y177" i="5" s="1"/>
  <c r="N177" i="5"/>
  <c r="H177" i="5"/>
  <c r="X176" i="5"/>
  <c r="Y176" i="5" s="1"/>
  <c r="Z176" i="5" s="1"/>
  <c r="N176" i="5"/>
  <c r="H176" i="5"/>
  <c r="Z175" i="5"/>
  <c r="X175" i="5"/>
  <c r="Y175" i="5" s="1"/>
  <c r="N175" i="5"/>
  <c r="H175" i="5"/>
  <c r="X174" i="5"/>
  <c r="W174" i="5"/>
  <c r="V174" i="5"/>
  <c r="U174" i="5"/>
  <c r="T174" i="5"/>
  <c r="R174" i="5"/>
  <c r="Q174" i="5"/>
  <c r="P174" i="5"/>
  <c r="N174" i="5"/>
  <c r="M174" i="5"/>
  <c r="L174" i="5"/>
  <c r="K174" i="5"/>
  <c r="J174" i="5"/>
  <c r="G174" i="5"/>
  <c r="F174" i="5"/>
  <c r="E174" i="5"/>
  <c r="D174" i="5"/>
  <c r="Z173" i="5"/>
  <c r="Y173" i="5"/>
  <c r="X173" i="5"/>
  <c r="N173" i="5"/>
  <c r="H173" i="5"/>
  <c r="X172" i="5"/>
  <c r="Y172" i="5" s="1"/>
  <c r="N172" i="5"/>
  <c r="H172" i="5"/>
  <c r="X171" i="5"/>
  <c r="W171" i="5"/>
  <c r="V171" i="5"/>
  <c r="U171" i="5"/>
  <c r="T171" i="5"/>
  <c r="R171" i="5"/>
  <c r="Q171" i="5"/>
  <c r="P171" i="5"/>
  <c r="M171" i="5"/>
  <c r="L171" i="5"/>
  <c r="N171" i="5" s="1"/>
  <c r="K171" i="5"/>
  <c r="J171" i="5"/>
  <c r="G171" i="5"/>
  <c r="F171" i="5"/>
  <c r="E171" i="5"/>
  <c r="H171" i="5" s="1"/>
  <c r="D171" i="5"/>
  <c r="Z170" i="5"/>
  <c r="X170" i="5"/>
  <c r="Y170" i="5" s="1"/>
  <c r="N170" i="5"/>
  <c r="H170" i="5"/>
  <c r="Y169" i="5"/>
  <c r="X169" i="5"/>
  <c r="W169" i="5"/>
  <c r="V169" i="5"/>
  <c r="U169" i="5"/>
  <c r="T169" i="5"/>
  <c r="R169" i="5"/>
  <c r="Q169" i="5"/>
  <c r="P169" i="5"/>
  <c r="M169" i="5"/>
  <c r="L169" i="5"/>
  <c r="N169" i="5" s="1"/>
  <c r="K169" i="5"/>
  <c r="J169" i="5"/>
  <c r="G169" i="5"/>
  <c r="F169" i="5"/>
  <c r="E169" i="5"/>
  <c r="H169" i="5" s="1"/>
  <c r="D169" i="5"/>
  <c r="Y168" i="5"/>
  <c r="X168" i="5"/>
  <c r="N168" i="5"/>
  <c r="H168" i="5"/>
  <c r="Y167" i="5"/>
  <c r="X167" i="5"/>
  <c r="X166" i="5" s="1"/>
  <c r="N167" i="5"/>
  <c r="H167" i="5"/>
  <c r="W166" i="5"/>
  <c r="V166" i="5"/>
  <c r="U166" i="5"/>
  <c r="T166" i="5"/>
  <c r="R166" i="5"/>
  <c r="Q166" i="5"/>
  <c r="P166" i="5"/>
  <c r="M166" i="5"/>
  <c r="L166" i="5"/>
  <c r="K166" i="5"/>
  <c r="J166" i="5"/>
  <c r="G166" i="5"/>
  <c r="F166" i="5"/>
  <c r="E166" i="5"/>
  <c r="H166" i="5" s="1"/>
  <c r="D166" i="5"/>
  <c r="Z165" i="5"/>
  <c r="Y165" i="5"/>
  <c r="X165" i="5"/>
  <c r="N165" i="5"/>
  <c r="H165" i="5"/>
  <c r="Z164" i="5"/>
  <c r="Y164" i="5"/>
  <c r="X164" i="5"/>
  <c r="N164" i="5"/>
  <c r="H164" i="5"/>
  <c r="X163" i="5"/>
  <c r="N163" i="5"/>
  <c r="H163" i="5"/>
  <c r="W162" i="5"/>
  <c r="V162" i="5"/>
  <c r="U162" i="5"/>
  <c r="T162" i="5"/>
  <c r="R162" i="5"/>
  <c r="Q162" i="5"/>
  <c r="P162" i="5"/>
  <c r="M162" i="5"/>
  <c r="L162" i="5"/>
  <c r="K162" i="5"/>
  <c r="J162" i="5"/>
  <c r="N162" i="5" s="1"/>
  <c r="H162" i="5"/>
  <c r="G162" i="5"/>
  <c r="F162" i="5"/>
  <c r="E162" i="5"/>
  <c r="D162" i="5"/>
  <c r="X161" i="5"/>
  <c r="Y161" i="5" s="1"/>
  <c r="Z161" i="5" s="1"/>
  <c r="N161" i="5"/>
  <c r="H161" i="5"/>
  <c r="Z160" i="5"/>
  <c r="Y160" i="5"/>
  <c r="X160" i="5"/>
  <c r="N160" i="5"/>
  <c r="H160" i="5"/>
  <c r="Z159" i="5"/>
  <c r="Y159" i="5"/>
  <c r="X159" i="5"/>
  <c r="N159" i="5"/>
  <c r="H159" i="5"/>
  <c r="X158" i="5"/>
  <c r="Y158" i="5" s="1"/>
  <c r="Z158" i="5" s="1"/>
  <c r="N158" i="5"/>
  <c r="H158" i="5"/>
  <c r="Y157" i="5"/>
  <c r="Z157" i="5" s="1"/>
  <c r="X157" i="5"/>
  <c r="N157" i="5"/>
  <c r="H157" i="5"/>
  <c r="Z156" i="5"/>
  <c r="X156" i="5"/>
  <c r="Y156" i="5" s="1"/>
  <c r="N156" i="5"/>
  <c r="H156" i="5"/>
  <c r="Z155" i="5"/>
  <c r="Y155" i="5"/>
  <c r="X155" i="5"/>
  <c r="N155" i="5"/>
  <c r="H155" i="5"/>
  <c r="Z154" i="5"/>
  <c r="X154" i="5"/>
  <c r="Y154" i="5" s="1"/>
  <c r="N154" i="5"/>
  <c r="H154" i="5"/>
  <c r="Z153" i="5"/>
  <c r="Y153" i="5"/>
  <c r="X153" i="5"/>
  <c r="N153" i="5"/>
  <c r="H153" i="5"/>
  <c r="X152" i="5"/>
  <c r="N152" i="5"/>
  <c r="H152" i="5"/>
  <c r="W151" i="5"/>
  <c r="V151" i="5"/>
  <c r="U151" i="5"/>
  <c r="T151" i="5"/>
  <c r="R151" i="5"/>
  <c r="Q151" i="5"/>
  <c r="P151" i="5"/>
  <c r="M151" i="5"/>
  <c r="L151" i="5"/>
  <c r="K151" i="5"/>
  <c r="J151" i="5"/>
  <c r="H151" i="5"/>
  <c r="G151" i="5"/>
  <c r="F151" i="5"/>
  <c r="E151" i="5"/>
  <c r="D151" i="5"/>
  <c r="X150" i="5"/>
  <c r="Y150" i="5" s="1"/>
  <c r="Z150" i="5" s="1"/>
  <c r="N150" i="5"/>
  <c r="H150" i="5"/>
  <c r="Z149" i="5"/>
  <c r="X149" i="5"/>
  <c r="Y149" i="5" s="1"/>
  <c r="N149" i="5"/>
  <c r="H149" i="5"/>
  <c r="Y148" i="5"/>
  <c r="Z148" i="5" s="1"/>
  <c r="X148" i="5"/>
  <c r="N148" i="5"/>
  <c r="H148" i="5"/>
  <c r="X147" i="5"/>
  <c r="Y147" i="5" s="1"/>
  <c r="Z147" i="5" s="1"/>
  <c r="N147" i="5"/>
  <c r="H147" i="5"/>
  <c r="Y146" i="5"/>
  <c r="Z146" i="5" s="1"/>
  <c r="X146" i="5"/>
  <c r="N146" i="5"/>
  <c r="H146" i="5"/>
  <c r="Z145" i="5"/>
  <c r="X145" i="5"/>
  <c r="X250" i="1" s="1"/>
  <c r="N145" i="5"/>
  <c r="H145" i="5"/>
  <c r="Y144" i="5"/>
  <c r="Z144" i="5" s="1"/>
  <c r="X144" i="5"/>
  <c r="N144" i="5"/>
  <c r="H144" i="5"/>
  <c r="Z143" i="5"/>
  <c r="Y143" i="5"/>
  <c r="X143" i="5"/>
  <c r="N143" i="5"/>
  <c r="H143" i="5"/>
  <c r="X142" i="5"/>
  <c r="Y142" i="5" s="1"/>
  <c r="Z142" i="5" s="1"/>
  <c r="N142" i="5"/>
  <c r="H142" i="5"/>
  <c r="X141" i="5"/>
  <c r="N141" i="5"/>
  <c r="H141" i="5"/>
  <c r="W140" i="5"/>
  <c r="V140" i="5"/>
  <c r="U140" i="5"/>
  <c r="T140" i="5"/>
  <c r="R140" i="5"/>
  <c r="Q140" i="5"/>
  <c r="P140" i="5"/>
  <c r="M140" i="5"/>
  <c r="L140" i="5"/>
  <c r="K140" i="5"/>
  <c r="N140" i="5" s="1"/>
  <c r="J140" i="5"/>
  <c r="G140" i="5"/>
  <c r="F140" i="5"/>
  <c r="E140" i="5"/>
  <c r="D140" i="5"/>
  <c r="X139" i="5"/>
  <c r="Y139" i="5" s="1"/>
  <c r="Z139" i="5" s="1"/>
  <c r="N139" i="5"/>
  <c r="H139" i="5"/>
  <c r="X138" i="5"/>
  <c r="Y138" i="5" s="1"/>
  <c r="Z138" i="5" s="1"/>
  <c r="N138" i="5"/>
  <c r="H138" i="5"/>
  <c r="Z137" i="5"/>
  <c r="Y137" i="5"/>
  <c r="X137" i="5"/>
  <c r="N137" i="5"/>
  <c r="H137" i="5"/>
  <c r="Z136" i="5"/>
  <c r="X136" i="5"/>
  <c r="Y136" i="5" s="1"/>
  <c r="N136" i="5"/>
  <c r="H136" i="5"/>
  <c r="X135" i="5"/>
  <c r="Y135" i="5" s="1"/>
  <c r="N135" i="5"/>
  <c r="H135" i="5"/>
  <c r="W134" i="5"/>
  <c r="V134" i="5"/>
  <c r="U134" i="5"/>
  <c r="T134" i="5"/>
  <c r="R134" i="5"/>
  <c r="Q134" i="5"/>
  <c r="P134" i="5"/>
  <c r="M134" i="5"/>
  <c r="L134" i="5"/>
  <c r="K134" i="5"/>
  <c r="J134" i="5"/>
  <c r="N134" i="5" s="1"/>
  <c r="G134" i="5"/>
  <c r="F134" i="5"/>
  <c r="E134" i="5"/>
  <c r="H134" i="5" s="1"/>
  <c r="D134" i="5"/>
  <c r="X133" i="5"/>
  <c r="Y133" i="5" s="1"/>
  <c r="Z133" i="5" s="1"/>
  <c r="N133" i="5"/>
  <c r="H133" i="5"/>
  <c r="Y132" i="5"/>
  <c r="X132" i="5"/>
  <c r="N132" i="5"/>
  <c r="H132" i="5"/>
  <c r="X131" i="5"/>
  <c r="W131" i="5"/>
  <c r="V131" i="5"/>
  <c r="U131" i="5"/>
  <c r="U180" i="5" s="1"/>
  <c r="T131" i="5"/>
  <c r="R131" i="5"/>
  <c r="Q131" i="5"/>
  <c r="P131" i="5"/>
  <c r="M131" i="5"/>
  <c r="L131" i="5"/>
  <c r="K131" i="5"/>
  <c r="J131" i="5"/>
  <c r="J180" i="5" s="1"/>
  <c r="G131" i="5"/>
  <c r="F131" i="5"/>
  <c r="E131" i="5"/>
  <c r="H131" i="5" s="1"/>
  <c r="D131" i="5"/>
  <c r="X130" i="5"/>
  <c r="N130" i="5"/>
  <c r="H130" i="5"/>
  <c r="X129" i="5"/>
  <c r="Y129" i="5" s="1"/>
  <c r="Z129" i="5" s="1"/>
  <c r="N129" i="5"/>
  <c r="H129" i="5"/>
  <c r="Z128" i="5"/>
  <c r="Y128" i="5"/>
  <c r="X128" i="5"/>
  <c r="N128" i="5"/>
  <c r="H128" i="5"/>
  <c r="Z127" i="5"/>
  <c r="X127" i="5"/>
  <c r="N127" i="5"/>
  <c r="H127" i="5"/>
  <c r="W126" i="5"/>
  <c r="V126" i="5"/>
  <c r="U126" i="5"/>
  <c r="T126" i="5"/>
  <c r="R126" i="5"/>
  <c r="Q126" i="5"/>
  <c r="P126" i="5"/>
  <c r="M126" i="5"/>
  <c r="L126" i="5"/>
  <c r="K126" i="5"/>
  <c r="N126" i="5" s="1"/>
  <c r="J126" i="5"/>
  <c r="H126" i="5"/>
  <c r="G126" i="5"/>
  <c r="F126" i="5"/>
  <c r="E126" i="5"/>
  <c r="D126" i="5"/>
  <c r="Y125" i="5"/>
  <c r="X125" i="5"/>
  <c r="N125" i="5"/>
  <c r="H125" i="5"/>
  <c r="Y124" i="5"/>
  <c r="Z124" i="5" s="1"/>
  <c r="X124" i="5"/>
  <c r="N124" i="5"/>
  <c r="H124" i="5"/>
  <c r="Z123" i="5"/>
  <c r="X123" i="5"/>
  <c r="Y123" i="5" s="1"/>
  <c r="N123" i="5"/>
  <c r="H123" i="5"/>
  <c r="X122" i="5"/>
  <c r="Y122" i="5" s="1"/>
  <c r="Z122" i="5" s="1"/>
  <c r="N122" i="5"/>
  <c r="H122" i="5"/>
  <c r="Z121" i="5"/>
  <c r="X121" i="5"/>
  <c r="Y121" i="5" s="1"/>
  <c r="N121" i="5"/>
  <c r="H121" i="5"/>
  <c r="X120" i="5"/>
  <c r="Y120" i="5" s="1"/>
  <c r="Z120" i="5" s="1"/>
  <c r="N120" i="5"/>
  <c r="H120" i="5"/>
  <c r="Z119" i="5"/>
  <c r="Y119" i="5"/>
  <c r="X119" i="5"/>
  <c r="N119" i="5"/>
  <c r="H119" i="5"/>
  <c r="Z118" i="5"/>
  <c r="Y118" i="5"/>
  <c r="X118" i="5"/>
  <c r="N118" i="5"/>
  <c r="H118" i="5"/>
  <c r="Z117" i="5"/>
  <c r="X117" i="5"/>
  <c r="Y117" i="5" s="1"/>
  <c r="N117" i="5"/>
  <c r="H117" i="5"/>
  <c r="Y116" i="5"/>
  <c r="Z116" i="5" s="1"/>
  <c r="X116" i="5"/>
  <c r="N116" i="5"/>
  <c r="H116" i="5"/>
  <c r="Y115" i="5"/>
  <c r="Z115" i="5" s="1"/>
  <c r="X115" i="5"/>
  <c r="N115" i="5"/>
  <c r="H115" i="5"/>
  <c r="Z114" i="5"/>
  <c r="Y114" i="5"/>
  <c r="X114" i="5"/>
  <c r="N114" i="5"/>
  <c r="H114" i="5"/>
  <c r="W113" i="5"/>
  <c r="V113" i="5"/>
  <c r="U113" i="5"/>
  <c r="T113" i="5"/>
  <c r="R113" i="5"/>
  <c r="Q113" i="5"/>
  <c r="P113" i="5"/>
  <c r="M113" i="5"/>
  <c r="L113" i="5"/>
  <c r="K113" i="5"/>
  <c r="J113" i="5"/>
  <c r="G113" i="5"/>
  <c r="F113" i="5"/>
  <c r="E113" i="5"/>
  <c r="D113" i="5"/>
  <c r="Z112" i="5"/>
  <c r="Y112" i="5"/>
  <c r="X112" i="5"/>
  <c r="N112" i="5"/>
  <c r="H112" i="5"/>
  <c r="Y111" i="5"/>
  <c r="Z111" i="5" s="1"/>
  <c r="X111" i="5"/>
  <c r="N111" i="5"/>
  <c r="H111" i="5"/>
  <c r="X110" i="5"/>
  <c r="Y110" i="5" s="1"/>
  <c r="N110" i="5"/>
  <c r="H110" i="5"/>
  <c r="X109" i="5"/>
  <c r="W109" i="5"/>
  <c r="V109" i="5"/>
  <c r="U109" i="5"/>
  <c r="T109" i="5"/>
  <c r="R109" i="5"/>
  <c r="Q109" i="5"/>
  <c r="P109" i="5"/>
  <c r="N109" i="5"/>
  <c r="M109" i="5"/>
  <c r="L109" i="5"/>
  <c r="K109" i="5"/>
  <c r="J109" i="5"/>
  <c r="H109" i="5"/>
  <c r="G109" i="5"/>
  <c r="F109" i="5"/>
  <c r="E109" i="5"/>
  <c r="D109" i="5"/>
  <c r="Y108" i="5"/>
  <c r="Z108" i="5" s="1"/>
  <c r="X108" i="5"/>
  <c r="N108" i="5"/>
  <c r="H108" i="5"/>
  <c r="Y107" i="5"/>
  <c r="Z107" i="5" s="1"/>
  <c r="X107" i="5"/>
  <c r="N107" i="5"/>
  <c r="H107" i="5"/>
  <c r="Y106" i="5"/>
  <c r="Z106" i="5" s="1"/>
  <c r="X106" i="5"/>
  <c r="N106" i="5"/>
  <c r="H106" i="5"/>
  <c r="Z105" i="5"/>
  <c r="Y105" i="5"/>
  <c r="X105" i="5"/>
  <c r="N105" i="5"/>
  <c r="H105" i="5"/>
  <c r="Y104" i="5"/>
  <c r="Z104" i="5" s="1"/>
  <c r="X104" i="5"/>
  <c r="N104" i="5"/>
  <c r="H104" i="5"/>
  <c r="X103" i="5"/>
  <c r="Y103" i="5" s="1"/>
  <c r="Z103" i="5" s="1"/>
  <c r="N103" i="5"/>
  <c r="H103" i="5"/>
  <c r="Z102" i="5"/>
  <c r="Y102" i="5"/>
  <c r="X102" i="5"/>
  <c r="N102" i="5"/>
  <c r="H102" i="5"/>
  <c r="X101" i="5"/>
  <c r="Y101" i="5" s="1"/>
  <c r="Z101" i="5" s="1"/>
  <c r="N101" i="5"/>
  <c r="H101" i="5"/>
  <c r="Z100" i="5"/>
  <c r="Y100" i="5"/>
  <c r="X100" i="5"/>
  <c r="N100" i="5"/>
  <c r="H100" i="5"/>
  <c r="X99" i="5"/>
  <c r="W99" i="5"/>
  <c r="V99" i="5"/>
  <c r="U99" i="5"/>
  <c r="T99" i="5"/>
  <c r="R99" i="5"/>
  <c r="Q99" i="5"/>
  <c r="P99" i="5"/>
  <c r="N99" i="5"/>
  <c r="M99" i="5"/>
  <c r="L99" i="5"/>
  <c r="K99" i="5"/>
  <c r="J99" i="5"/>
  <c r="G99" i="5"/>
  <c r="F99" i="5"/>
  <c r="F180" i="5" s="1"/>
  <c r="E99" i="5"/>
  <c r="D99" i="5"/>
  <c r="Z98" i="5"/>
  <c r="X98" i="5"/>
  <c r="Y98" i="5" s="1"/>
  <c r="N98" i="5"/>
  <c r="H98" i="5"/>
  <c r="Z97" i="5"/>
  <c r="Y97" i="5"/>
  <c r="X97" i="5"/>
  <c r="N97" i="5"/>
  <c r="H97" i="5"/>
  <c r="X96" i="5"/>
  <c r="N96" i="5"/>
  <c r="H96" i="5"/>
  <c r="W95" i="5"/>
  <c r="V95" i="5"/>
  <c r="U95" i="5"/>
  <c r="T95" i="5"/>
  <c r="R95" i="5"/>
  <c r="Q95" i="5"/>
  <c r="P95" i="5"/>
  <c r="M95" i="5"/>
  <c r="L95" i="5"/>
  <c r="K95" i="5"/>
  <c r="J95" i="5"/>
  <c r="G95" i="5"/>
  <c r="F95" i="5"/>
  <c r="E95" i="5"/>
  <c r="D95" i="5"/>
  <c r="H95" i="5" s="1"/>
  <c r="X94" i="5"/>
  <c r="Y94" i="5" s="1"/>
  <c r="Z94" i="5" s="1"/>
  <c r="N94" i="5"/>
  <c r="H94" i="5"/>
  <c r="Z93" i="5"/>
  <c r="X93" i="5"/>
  <c r="Y93" i="5" s="1"/>
  <c r="N93" i="5"/>
  <c r="H93" i="5"/>
  <c r="X92" i="5"/>
  <c r="W92" i="5"/>
  <c r="V92" i="5"/>
  <c r="U92" i="5"/>
  <c r="T92" i="5"/>
  <c r="R92" i="5"/>
  <c r="Q92" i="5"/>
  <c r="P92" i="5"/>
  <c r="N92" i="5"/>
  <c r="M92" i="5"/>
  <c r="L92" i="5"/>
  <c r="K92" i="5"/>
  <c r="J92" i="5"/>
  <c r="G92" i="5"/>
  <c r="F92" i="5"/>
  <c r="E92" i="5"/>
  <c r="H92" i="5" s="1"/>
  <c r="D92" i="5"/>
  <c r="Y91" i="5"/>
  <c r="Z91" i="5" s="1"/>
  <c r="X91" i="5"/>
  <c r="N91" i="5"/>
  <c r="H91" i="5"/>
  <c r="X90" i="5"/>
  <c r="Y90" i="5" s="1"/>
  <c r="Z90" i="5" s="1"/>
  <c r="N90" i="5"/>
  <c r="H90" i="5"/>
  <c r="Z89" i="5"/>
  <c r="Y89" i="5"/>
  <c r="X89" i="5"/>
  <c r="N89" i="5"/>
  <c r="H89" i="5"/>
  <c r="X88" i="5"/>
  <c r="Y88" i="5" s="1"/>
  <c r="Z88" i="5" s="1"/>
  <c r="N88" i="5"/>
  <c r="H88" i="5"/>
  <c r="Z87" i="5"/>
  <c r="Y87" i="5"/>
  <c r="X87" i="5"/>
  <c r="N87" i="5"/>
  <c r="H87" i="5"/>
  <c r="Y86" i="5"/>
  <c r="X86" i="5"/>
  <c r="W86" i="5"/>
  <c r="V86" i="5"/>
  <c r="U86" i="5"/>
  <c r="T86" i="5"/>
  <c r="R86" i="5"/>
  <c r="Q86" i="5"/>
  <c r="P86" i="5"/>
  <c r="P180" i="5" s="1"/>
  <c r="P182" i="5" s="1"/>
  <c r="N86" i="5"/>
  <c r="M86" i="5"/>
  <c r="M180" i="5" s="1"/>
  <c r="L86" i="5"/>
  <c r="K86" i="5"/>
  <c r="J86" i="5"/>
  <c r="G86" i="5"/>
  <c r="F86" i="5"/>
  <c r="E86" i="5"/>
  <c r="D86" i="5"/>
  <c r="D180" i="5" s="1"/>
  <c r="Z82" i="5"/>
  <c r="X82" i="5"/>
  <c r="Y82" i="5" s="1"/>
  <c r="N82" i="5"/>
  <c r="H82" i="5"/>
  <c r="Z81" i="5"/>
  <c r="Y81" i="5"/>
  <c r="X81" i="5"/>
  <c r="N81" i="5"/>
  <c r="H81" i="5"/>
  <c r="Z80" i="5"/>
  <c r="X80" i="5"/>
  <c r="Y80" i="5" s="1"/>
  <c r="N80" i="5"/>
  <c r="H80" i="5"/>
  <c r="Z79" i="5"/>
  <c r="Y79" i="5"/>
  <c r="X79" i="5"/>
  <c r="N79" i="5"/>
  <c r="H79" i="5"/>
  <c r="Z78" i="5"/>
  <c r="Y78" i="5"/>
  <c r="X78" i="5"/>
  <c r="N78" i="5"/>
  <c r="H78" i="5"/>
  <c r="X77" i="5"/>
  <c r="Y77" i="5" s="1"/>
  <c r="N77" i="5"/>
  <c r="H77" i="5"/>
  <c r="X76" i="5"/>
  <c r="W76" i="5"/>
  <c r="V76" i="5"/>
  <c r="U76" i="5"/>
  <c r="T76" i="5"/>
  <c r="R76" i="5"/>
  <c r="Q76" i="5"/>
  <c r="P76" i="5"/>
  <c r="N76" i="5"/>
  <c r="M76" i="5"/>
  <c r="L76" i="5"/>
  <c r="K76" i="5"/>
  <c r="J76" i="5"/>
  <c r="G76" i="5"/>
  <c r="F76" i="5"/>
  <c r="E76" i="5"/>
  <c r="H76" i="5" s="1"/>
  <c r="D76" i="5"/>
  <c r="X75" i="5"/>
  <c r="Y75" i="5" s="1"/>
  <c r="Z75" i="5" s="1"/>
  <c r="N75" i="5"/>
  <c r="H75" i="5"/>
  <c r="X74" i="5"/>
  <c r="Y74" i="5" s="1"/>
  <c r="Z74" i="5" s="1"/>
  <c r="N74" i="5"/>
  <c r="H74" i="5"/>
  <c r="Z73" i="5"/>
  <c r="Y73" i="5"/>
  <c r="X73" i="5"/>
  <c r="N73" i="5"/>
  <c r="H73" i="5"/>
  <c r="Z72" i="5"/>
  <c r="Y72" i="5"/>
  <c r="X72" i="5"/>
  <c r="N72" i="5"/>
  <c r="H72" i="5"/>
  <c r="X71" i="5"/>
  <c r="Y71" i="5" s="1"/>
  <c r="Z71" i="5" s="1"/>
  <c r="N71" i="5"/>
  <c r="H71" i="5"/>
  <c r="X70" i="5"/>
  <c r="Y70" i="5" s="1"/>
  <c r="Z70" i="5" s="1"/>
  <c r="N70" i="5"/>
  <c r="H70" i="5"/>
  <c r="X69" i="5"/>
  <c r="N69" i="5"/>
  <c r="H69" i="5"/>
  <c r="Y68" i="5"/>
  <c r="X68" i="5"/>
  <c r="N68" i="5"/>
  <c r="H68" i="5"/>
  <c r="W67" i="5"/>
  <c r="V67" i="5"/>
  <c r="U67" i="5"/>
  <c r="T67" i="5"/>
  <c r="R67" i="5"/>
  <c r="Q67" i="5"/>
  <c r="P67" i="5"/>
  <c r="M67" i="5"/>
  <c r="L67" i="5"/>
  <c r="K67" i="5"/>
  <c r="J67" i="5"/>
  <c r="H67" i="5"/>
  <c r="G67" i="5"/>
  <c r="F67" i="5"/>
  <c r="E67" i="5"/>
  <c r="D67" i="5"/>
  <c r="Z66" i="5"/>
  <c r="X66" i="5"/>
  <c r="Y66" i="5" s="1"/>
  <c r="N66" i="5"/>
  <c r="H66" i="5"/>
  <c r="Z65" i="5"/>
  <c r="Y65" i="5"/>
  <c r="X65" i="5"/>
  <c r="N65" i="5"/>
  <c r="H65" i="5"/>
  <c r="X64" i="5"/>
  <c r="N64" i="5"/>
  <c r="H64" i="5"/>
  <c r="W63" i="5"/>
  <c r="V63" i="5"/>
  <c r="U63" i="5"/>
  <c r="T63" i="5"/>
  <c r="R63" i="5"/>
  <c r="Q63" i="5"/>
  <c r="P63" i="5"/>
  <c r="M63" i="5"/>
  <c r="L63" i="5"/>
  <c r="K63" i="5"/>
  <c r="J63" i="5"/>
  <c r="H63" i="5"/>
  <c r="G63" i="5"/>
  <c r="F63" i="5"/>
  <c r="E63" i="5"/>
  <c r="D63" i="5"/>
  <c r="Z62" i="5"/>
  <c r="X62" i="5"/>
  <c r="Y62" i="5" s="1"/>
  <c r="N62" i="5"/>
  <c r="H62" i="5"/>
  <c r="Z61" i="5"/>
  <c r="X61" i="5"/>
  <c r="Y61" i="5" s="1"/>
  <c r="N61" i="5"/>
  <c r="H61" i="5"/>
  <c r="Z60" i="5"/>
  <c r="Y60" i="5"/>
  <c r="X60" i="5"/>
  <c r="N60" i="5"/>
  <c r="H60" i="5"/>
  <c r="X59" i="5"/>
  <c r="Y59" i="5" s="1"/>
  <c r="Z59" i="5" s="1"/>
  <c r="N59" i="5"/>
  <c r="H59" i="5"/>
  <c r="Y58" i="5"/>
  <c r="Z58" i="5" s="1"/>
  <c r="X58" i="5"/>
  <c r="N58" i="5"/>
  <c r="H58" i="5"/>
  <c r="Y57" i="5"/>
  <c r="Y89" i="1" s="1"/>
  <c r="X57" i="5"/>
  <c r="N57" i="5"/>
  <c r="H57" i="5"/>
  <c r="Z56" i="5"/>
  <c r="X56" i="5"/>
  <c r="Y56" i="5" s="1"/>
  <c r="N56" i="5"/>
  <c r="H56" i="5"/>
  <c r="Z55" i="5"/>
  <c r="Y55" i="5"/>
  <c r="X55" i="5"/>
  <c r="N55" i="5"/>
  <c r="H55" i="5"/>
  <c r="W54" i="5"/>
  <c r="V54" i="5"/>
  <c r="U54" i="5"/>
  <c r="U83" i="5" s="1"/>
  <c r="U182" i="5" s="1"/>
  <c r="T54" i="5"/>
  <c r="R54" i="5"/>
  <c r="Q54" i="5"/>
  <c r="P54" i="5"/>
  <c r="M54" i="5"/>
  <c r="L54" i="5"/>
  <c r="K54" i="5"/>
  <c r="N54" i="5" s="1"/>
  <c r="J54" i="5"/>
  <c r="G54" i="5"/>
  <c r="F54" i="5"/>
  <c r="E54" i="5"/>
  <c r="D54" i="5"/>
  <c r="Z53" i="5"/>
  <c r="Y53" i="5"/>
  <c r="Y52" i="5" s="1"/>
  <c r="Z52" i="5" s="1"/>
  <c r="X53" i="5"/>
  <c r="N53" i="5"/>
  <c r="H53" i="5"/>
  <c r="X52" i="5"/>
  <c r="W52" i="5"/>
  <c r="V52" i="5"/>
  <c r="V83" i="5" s="1"/>
  <c r="U52" i="5"/>
  <c r="T52" i="5"/>
  <c r="R52" i="5"/>
  <c r="Q52" i="5"/>
  <c r="P52" i="5"/>
  <c r="M52" i="5"/>
  <c r="L52" i="5"/>
  <c r="N52" i="5" s="1"/>
  <c r="K52" i="5"/>
  <c r="J52" i="5"/>
  <c r="G52" i="5"/>
  <c r="F52" i="5"/>
  <c r="E52" i="5"/>
  <c r="H52" i="5" s="1"/>
  <c r="D52" i="5"/>
  <c r="Z51" i="5"/>
  <c r="X51" i="5"/>
  <c r="Y51" i="5" s="1"/>
  <c r="N51" i="5"/>
  <c r="H51" i="5"/>
  <c r="X50" i="5"/>
  <c r="Y50" i="5" s="1"/>
  <c r="Z50" i="5" s="1"/>
  <c r="N50" i="5"/>
  <c r="H50" i="5"/>
  <c r="X49" i="5"/>
  <c r="N49" i="5"/>
  <c r="H49" i="5"/>
  <c r="W48" i="5"/>
  <c r="V48" i="5"/>
  <c r="U48" i="5"/>
  <c r="T48" i="5"/>
  <c r="R48" i="5"/>
  <c r="Q48" i="5"/>
  <c r="P48" i="5"/>
  <c r="M48" i="5"/>
  <c r="L48" i="5"/>
  <c r="K48" i="5"/>
  <c r="J48" i="5"/>
  <c r="G48" i="5"/>
  <c r="F48" i="5"/>
  <c r="E48" i="5"/>
  <c r="D48" i="5"/>
  <c r="Z47" i="5"/>
  <c r="Y47" i="5"/>
  <c r="X47" i="5"/>
  <c r="N47" i="5"/>
  <c r="H47" i="5"/>
  <c r="Z46" i="5"/>
  <c r="X46" i="5"/>
  <c r="Y46" i="5" s="1"/>
  <c r="N46" i="5"/>
  <c r="H46" i="5"/>
  <c r="X45" i="5"/>
  <c r="Y45" i="5" s="1"/>
  <c r="Z45" i="5" s="1"/>
  <c r="N45" i="5"/>
  <c r="H45" i="5"/>
  <c r="Y44" i="5"/>
  <c r="X44" i="5"/>
  <c r="W44" i="5"/>
  <c r="V44" i="5"/>
  <c r="U44" i="5"/>
  <c r="T44" i="5"/>
  <c r="R44" i="5"/>
  <c r="Q44" i="5"/>
  <c r="Q83" i="5" s="1"/>
  <c r="P44" i="5"/>
  <c r="P83" i="5" s="1"/>
  <c r="M44" i="5"/>
  <c r="L44" i="5"/>
  <c r="K44" i="5"/>
  <c r="J44" i="5"/>
  <c r="G44" i="5"/>
  <c r="G83" i="5" s="1"/>
  <c r="F44" i="5"/>
  <c r="F83" i="5" s="1"/>
  <c r="F182" i="5" s="1"/>
  <c r="E44" i="5"/>
  <c r="D44" i="5"/>
  <c r="K39" i="5"/>
  <c r="X37" i="5"/>
  <c r="Y37" i="5" s="1"/>
  <c r="Z37" i="5" s="1"/>
  <c r="N37" i="5"/>
  <c r="H37" i="5"/>
  <c r="X36" i="5"/>
  <c r="Y36" i="5" s="1"/>
  <c r="N36" i="5"/>
  <c r="H36" i="5"/>
  <c r="W35" i="5"/>
  <c r="V35" i="5"/>
  <c r="U35" i="5"/>
  <c r="T35" i="5"/>
  <c r="R35" i="5"/>
  <c r="R39" i="5" s="1"/>
  <c r="Q35" i="5"/>
  <c r="P35" i="5"/>
  <c r="M35" i="5"/>
  <c r="L35" i="5"/>
  <c r="K35" i="5"/>
  <c r="J35" i="5"/>
  <c r="J39" i="5" s="1"/>
  <c r="G35" i="5"/>
  <c r="F35" i="5"/>
  <c r="E35" i="5"/>
  <c r="D35" i="5"/>
  <c r="Z34" i="5"/>
  <c r="X34" i="5"/>
  <c r="Y34" i="5" s="1"/>
  <c r="N34" i="5"/>
  <c r="H34" i="5"/>
  <c r="Z33" i="5"/>
  <c r="X33" i="5"/>
  <c r="N33" i="5"/>
  <c r="H33" i="5"/>
  <c r="X32" i="5"/>
  <c r="Y32" i="5" s="1"/>
  <c r="Z32" i="5" s="1"/>
  <c r="N32" i="5"/>
  <c r="H32" i="5"/>
  <c r="Y31" i="5"/>
  <c r="Z31" i="5" s="1"/>
  <c r="X31" i="5"/>
  <c r="N31" i="5"/>
  <c r="H31" i="5"/>
  <c r="Z30" i="5"/>
  <c r="X30" i="5"/>
  <c r="Y30" i="5" s="1"/>
  <c r="N30" i="5"/>
  <c r="H30" i="5"/>
  <c r="Y29" i="5"/>
  <c r="Z29" i="5" s="1"/>
  <c r="X29" i="5"/>
  <c r="N29" i="5"/>
  <c r="H29" i="5"/>
  <c r="Y28" i="5"/>
  <c r="Z28" i="5" s="1"/>
  <c r="X28" i="5"/>
  <c r="N28" i="5"/>
  <c r="H28" i="5"/>
  <c r="X27" i="5"/>
  <c r="Y27" i="5" s="1"/>
  <c r="Z27" i="5" s="1"/>
  <c r="N27" i="5"/>
  <c r="H27" i="5"/>
  <c r="X26" i="5"/>
  <c r="Y26" i="5" s="1"/>
  <c r="Z26" i="5" s="1"/>
  <c r="N26" i="5"/>
  <c r="H26" i="5"/>
  <c r="Z25" i="5"/>
  <c r="X25" i="5"/>
  <c r="N25" i="5"/>
  <c r="H25" i="5"/>
  <c r="W24" i="5"/>
  <c r="V24" i="5"/>
  <c r="U24" i="5"/>
  <c r="T24" i="5"/>
  <c r="R24" i="5"/>
  <c r="Q24" i="5"/>
  <c r="P24" i="5"/>
  <c r="M24" i="5"/>
  <c r="L24" i="5"/>
  <c r="K24" i="5"/>
  <c r="J24" i="5"/>
  <c r="G24" i="5"/>
  <c r="F24" i="5"/>
  <c r="E24" i="5"/>
  <c r="H24" i="5" s="1"/>
  <c r="D24" i="5"/>
  <c r="X23" i="5"/>
  <c r="Y23" i="5" s="1"/>
  <c r="Z23" i="5" s="1"/>
  <c r="N23" i="5"/>
  <c r="H23" i="5"/>
  <c r="Z22" i="5"/>
  <c r="Y22" i="5"/>
  <c r="Y21" i="5" s="1"/>
  <c r="Z21" i="5" s="1"/>
  <c r="X22" i="5"/>
  <c r="N22" i="5"/>
  <c r="H22" i="5"/>
  <c r="W21" i="5"/>
  <c r="V21" i="5"/>
  <c r="U21" i="5"/>
  <c r="T21" i="5"/>
  <c r="R21" i="5"/>
  <c r="Q21" i="5"/>
  <c r="P21" i="5"/>
  <c r="M21" i="5"/>
  <c r="L21" i="5"/>
  <c r="N21" i="5" s="1"/>
  <c r="K21" i="5"/>
  <c r="J21" i="5"/>
  <c r="G21" i="5"/>
  <c r="F21" i="5"/>
  <c r="E21" i="5"/>
  <c r="H21" i="5" s="1"/>
  <c r="D21" i="5"/>
  <c r="Z20" i="5"/>
  <c r="Y20" i="5"/>
  <c r="X20" i="5"/>
  <c r="N20" i="5"/>
  <c r="H20" i="5"/>
  <c r="X19" i="5"/>
  <c r="Y19" i="5" s="1"/>
  <c r="Z19" i="5" s="1"/>
  <c r="N19" i="5"/>
  <c r="H19" i="5"/>
  <c r="X18" i="5"/>
  <c r="Y18" i="5" s="1"/>
  <c r="Z18" i="5" s="1"/>
  <c r="N18" i="5"/>
  <c r="H18" i="5"/>
  <c r="Z17" i="5"/>
  <c r="Y17" i="5"/>
  <c r="X17" i="5"/>
  <c r="N17" i="5"/>
  <c r="H17" i="5"/>
  <c r="Y16" i="5"/>
  <c r="Z16" i="5" s="1"/>
  <c r="X16" i="5"/>
  <c r="N16" i="5"/>
  <c r="H16" i="5"/>
  <c r="X15" i="5"/>
  <c r="Y15" i="5" s="1"/>
  <c r="Z15" i="5" s="1"/>
  <c r="N15" i="5"/>
  <c r="H15" i="5"/>
  <c r="Y14" i="5"/>
  <c r="X14" i="5"/>
  <c r="N14" i="5"/>
  <c r="H14" i="5"/>
  <c r="X13" i="5"/>
  <c r="W13" i="5"/>
  <c r="V13" i="5"/>
  <c r="U13" i="5"/>
  <c r="T13" i="5"/>
  <c r="R13" i="5"/>
  <c r="Q13" i="5"/>
  <c r="P13" i="5"/>
  <c r="M13" i="5"/>
  <c r="L13" i="5"/>
  <c r="N13" i="5" s="1"/>
  <c r="K13" i="5"/>
  <c r="J13" i="5"/>
  <c r="G13" i="5"/>
  <c r="F13" i="5"/>
  <c r="E13" i="5"/>
  <c r="D13" i="5"/>
  <c r="Y12" i="5"/>
  <c r="Y11" i="5" s="1"/>
  <c r="X12" i="5"/>
  <c r="N12" i="5"/>
  <c r="H12" i="5"/>
  <c r="X11" i="5"/>
  <c r="W11" i="5"/>
  <c r="V11" i="5"/>
  <c r="U11" i="5"/>
  <c r="T11" i="5"/>
  <c r="R11" i="5"/>
  <c r="Q11" i="5"/>
  <c r="P11" i="5"/>
  <c r="N11" i="5"/>
  <c r="M11" i="5"/>
  <c r="L11" i="5"/>
  <c r="K11" i="5"/>
  <c r="J11" i="5"/>
  <c r="G11" i="5"/>
  <c r="F11" i="5"/>
  <c r="E11" i="5"/>
  <c r="D11" i="5"/>
  <c r="Z213" i="4"/>
  <c r="X213" i="4"/>
  <c r="X212" i="4" s="1"/>
  <c r="N213" i="4"/>
  <c r="H213" i="4"/>
  <c r="W212" i="4"/>
  <c r="V212" i="4"/>
  <c r="U212" i="4"/>
  <c r="T212" i="4"/>
  <c r="Z212" i="4" s="1"/>
  <c r="R212" i="4"/>
  <c r="Q212" i="4"/>
  <c r="P212" i="4"/>
  <c r="M212" i="4"/>
  <c r="L212" i="4"/>
  <c r="K212" i="4"/>
  <c r="N212" i="4" s="1"/>
  <c r="J212" i="4"/>
  <c r="H212" i="4"/>
  <c r="G212" i="4"/>
  <c r="F212" i="4"/>
  <c r="E212" i="4"/>
  <c r="D212" i="4"/>
  <c r="Z211" i="4"/>
  <c r="Y211" i="4"/>
  <c r="X211" i="4"/>
  <c r="N211" i="4"/>
  <c r="H211" i="4"/>
  <c r="X210" i="4"/>
  <c r="Y210" i="4" s="1"/>
  <c r="Z210" i="4" s="1"/>
  <c r="N210" i="4"/>
  <c r="H210" i="4"/>
  <c r="Z209" i="4"/>
  <c r="Y209" i="4"/>
  <c r="X209" i="4"/>
  <c r="N209" i="4"/>
  <c r="H209" i="4"/>
  <c r="X208" i="4"/>
  <c r="N208" i="4"/>
  <c r="H208" i="4"/>
  <c r="W207" i="4"/>
  <c r="V207" i="4"/>
  <c r="U207" i="4"/>
  <c r="T207" i="4"/>
  <c r="R207" i="4"/>
  <c r="Q207" i="4"/>
  <c r="P207" i="4"/>
  <c r="M207" i="4"/>
  <c r="L207" i="4"/>
  <c r="K207" i="4"/>
  <c r="N207" i="4" s="1"/>
  <c r="J207" i="4"/>
  <c r="G207" i="4"/>
  <c r="F207" i="4"/>
  <c r="E207" i="4"/>
  <c r="D207" i="4"/>
  <c r="H207" i="4" s="1"/>
  <c r="Y206" i="4"/>
  <c r="X206" i="4"/>
  <c r="N206" i="4"/>
  <c r="H206" i="4"/>
  <c r="X205" i="4"/>
  <c r="W205" i="4"/>
  <c r="V205" i="4"/>
  <c r="U205" i="4"/>
  <c r="T205" i="4"/>
  <c r="R205" i="4"/>
  <c r="Q205" i="4"/>
  <c r="P205" i="4"/>
  <c r="M205" i="4"/>
  <c r="L205" i="4"/>
  <c r="K205" i="4"/>
  <c r="J205" i="4"/>
  <c r="N205" i="4" s="1"/>
  <c r="G205" i="4"/>
  <c r="F205" i="4"/>
  <c r="E205" i="4"/>
  <c r="D205" i="4"/>
  <c r="Y204" i="4"/>
  <c r="X204" i="4"/>
  <c r="N204" i="4"/>
  <c r="H204" i="4"/>
  <c r="X203" i="4"/>
  <c r="W203" i="4"/>
  <c r="V203" i="4"/>
  <c r="U203" i="4"/>
  <c r="T203" i="4"/>
  <c r="R203" i="4"/>
  <c r="Q203" i="4"/>
  <c r="P203" i="4"/>
  <c r="M203" i="4"/>
  <c r="L203" i="4"/>
  <c r="N203" i="4" s="1"/>
  <c r="K203" i="4"/>
  <c r="J203" i="4"/>
  <c r="G203" i="4"/>
  <c r="F203" i="4"/>
  <c r="E203" i="4"/>
  <c r="H203" i="4" s="1"/>
  <c r="D203" i="4"/>
  <c r="Z202" i="4"/>
  <c r="Y202" i="4"/>
  <c r="Y201" i="4" s="1"/>
  <c r="X202" i="4"/>
  <c r="N202" i="4"/>
  <c r="H202" i="4"/>
  <c r="Z201" i="4"/>
  <c r="X201" i="4"/>
  <c r="W201" i="4"/>
  <c r="V201" i="4"/>
  <c r="U201" i="4"/>
  <c r="T201" i="4"/>
  <c r="R201" i="4"/>
  <c r="Q201" i="4"/>
  <c r="P201" i="4"/>
  <c r="N201" i="4"/>
  <c r="M201" i="4"/>
  <c r="L201" i="4"/>
  <c r="K201" i="4"/>
  <c r="J201" i="4"/>
  <c r="G201" i="4"/>
  <c r="F201" i="4"/>
  <c r="E201" i="4"/>
  <c r="H201" i="4" s="1"/>
  <c r="D201" i="4"/>
  <c r="Z200" i="4"/>
  <c r="Y200" i="4"/>
  <c r="X200" i="4"/>
  <c r="N200" i="4"/>
  <c r="H200" i="4"/>
  <c r="X199" i="4"/>
  <c r="N199" i="4"/>
  <c r="H199" i="4"/>
  <c r="W198" i="4"/>
  <c r="V198" i="4"/>
  <c r="U198" i="4"/>
  <c r="T198" i="4"/>
  <c r="R198" i="4"/>
  <c r="Q198" i="4"/>
  <c r="P198" i="4"/>
  <c r="M198" i="4"/>
  <c r="L198" i="4"/>
  <c r="N198" i="4" s="1"/>
  <c r="K198" i="4"/>
  <c r="J198" i="4"/>
  <c r="G198" i="4"/>
  <c r="F198" i="4"/>
  <c r="E198" i="4"/>
  <c r="H198" i="4" s="1"/>
  <c r="D198" i="4"/>
  <c r="Z197" i="4"/>
  <c r="Y197" i="4"/>
  <c r="X197" i="4"/>
  <c r="N197" i="4"/>
  <c r="H197" i="4"/>
  <c r="Z196" i="4"/>
  <c r="Y196" i="4"/>
  <c r="Y194" i="4" s="1"/>
  <c r="X196" i="4"/>
  <c r="X194" i="4" s="1"/>
  <c r="N196" i="4"/>
  <c r="H196" i="4"/>
  <c r="Z195" i="4"/>
  <c r="Y195" i="4"/>
  <c r="X195" i="4"/>
  <c r="N195" i="4"/>
  <c r="H195" i="4"/>
  <c r="W194" i="4"/>
  <c r="V194" i="4"/>
  <c r="U194" i="4"/>
  <c r="T194" i="4"/>
  <c r="R194" i="4"/>
  <c r="Q194" i="4"/>
  <c r="P194" i="4"/>
  <c r="M194" i="4"/>
  <c r="L194" i="4"/>
  <c r="K194" i="4"/>
  <c r="J194" i="4"/>
  <c r="N194" i="4" s="1"/>
  <c r="H194" i="4"/>
  <c r="G194" i="4"/>
  <c r="F194" i="4"/>
  <c r="E194" i="4"/>
  <c r="D194" i="4"/>
  <c r="X193" i="4"/>
  <c r="Y193" i="4" s="1"/>
  <c r="Z193" i="4" s="1"/>
  <c r="N193" i="4"/>
  <c r="H193" i="4"/>
  <c r="Y192" i="4"/>
  <c r="Z192" i="4" s="1"/>
  <c r="X192" i="4"/>
  <c r="N192" i="4"/>
  <c r="H192" i="4"/>
  <c r="X191" i="4"/>
  <c r="Y191" i="4" s="1"/>
  <c r="Z191" i="4" s="1"/>
  <c r="N191" i="4"/>
  <c r="H191" i="4"/>
  <c r="Z190" i="4"/>
  <c r="Y190" i="4"/>
  <c r="X190" i="4"/>
  <c r="N190" i="4"/>
  <c r="H190" i="4"/>
  <c r="X189" i="4"/>
  <c r="Y189" i="4" s="1"/>
  <c r="Z189" i="4" s="1"/>
  <c r="N189" i="4"/>
  <c r="H189" i="4"/>
  <c r="X188" i="4"/>
  <c r="Y188" i="4" s="1"/>
  <c r="Z188" i="4" s="1"/>
  <c r="N188" i="4"/>
  <c r="H188" i="4"/>
  <c r="Y187" i="4"/>
  <c r="Z187" i="4" s="1"/>
  <c r="X187" i="4"/>
  <c r="N187" i="4"/>
  <c r="H187" i="4"/>
  <c r="X186" i="4"/>
  <c r="Y186" i="4" s="1"/>
  <c r="Z186" i="4" s="1"/>
  <c r="N186" i="4"/>
  <c r="H186" i="4"/>
  <c r="Z185" i="4"/>
  <c r="X185" i="4"/>
  <c r="N185" i="4"/>
  <c r="H185" i="4"/>
  <c r="Z184" i="4"/>
  <c r="Y184" i="4"/>
  <c r="X184" i="4"/>
  <c r="N184" i="4"/>
  <c r="H184" i="4"/>
  <c r="Z183" i="4"/>
  <c r="X183" i="4"/>
  <c r="Y183" i="4" s="1"/>
  <c r="Y277" i="1" s="1"/>
  <c r="N183" i="4"/>
  <c r="H183" i="4"/>
  <c r="Z182" i="4"/>
  <c r="Y182" i="4"/>
  <c r="X182" i="4"/>
  <c r="N182" i="4"/>
  <c r="H182" i="4"/>
  <c r="W181" i="4"/>
  <c r="V181" i="4"/>
  <c r="U181" i="4"/>
  <c r="T181" i="4"/>
  <c r="R181" i="4"/>
  <c r="Q181" i="4"/>
  <c r="P181" i="4"/>
  <c r="M181" i="4"/>
  <c r="L181" i="4"/>
  <c r="K181" i="4"/>
  <c r="J181" i="4"/>
  <c r="N181" i="4" s="1"/>
  <c r="G181" i="4"/>
  <c r="F181" i="4"/>
  <c r="E181" i="4"/>
  <c r="H181" i="4" s="1"/>
  <c r="D181" i="4"/>
  <c r="Z180" i="4"/>
  <c r="X180" i="4"/>
  <c r="Y180" i="4" s="1"/>
  <c r="N180" i="4"/>
  <c r="H180" i="4"/>
  <c r="X179" i="4"/>
  <c r="X249" i="1" s="1"/>
  <c r="N179" i="4"/>
  <c r="H179" i="4"/>
  <c r="Y178" i="4"/>
  <c r="Z178" i="4" s="1"/>
  <c r="X178" i="4"/>
  <c r="N178" i="4"/>
  <c r="H178" i="4"/>
  <c r="Z177" i="4"/>
  <c r="Y177" i="4"/>
  <c r="X177" i="4"/>
  <c r="N177" i="4"/>
  <c r="H177" i="4"/>
  <c r="X176" i="4"/>
  <c r="Y176" i="4" s="1"/>
  <c r="Z176" i="4" s="1"/>
  <c r="N176" i="4"/>
  <c r="H176" i="4"/>
  <c r="Z175" i="4"/>
  <c r="X175" i="4"/>
  <c r="Y175" i="4" s="1"/>
  <c r="N175" i="4"/>
  <c r="H175" i="4"/>
  <c r="Y174" i="4"/>
  <c r="Z174" i="4" s="1"/>
  <c r="X174" i="4"/>
  <c r="N174" i="4"/>
  <c r="H174" i="4"/>
  <c r="X173" i="4"/>
  <c r="Y173" i="4" s="1"/>
  <c r="Z173" i="4" s="1"/>
  <c r="N173" i="4"/>
  <c r="H173" i="4"/>
  <c r="X172" i="4"/>
  <c r="Y172" i="4" s="1"/>
  <c r="Z172" i="4" s="1"/>
  <c r="N172" i="4"/>
  <c r="H172" i="4"/>
  <c r="Z171" i="4"/>
  <c r="X171" i="4"/>
  <c r="Y171" i="4" s="1"/>
  <c r="N171" i="4"/>
  <c r="H171" i="4"/>
  <c r="Z170" i="4"/>
  <c r="Y170" i="4"/>
  <c r="X170" i="4"/>
  <c r="N170" i="4"/>
  <c r="H170" i="4"/>
  <c r="Z169" i="4"/>
  <c r="Y169" i="4"/>
  <c r="X169" i="4"/>
  <c r="N169" i="4"/>
  <c r="H169" i="4"/>
  <c r="Y168" i="4"/>
  <c r="Z168" i="4" s="1"/>
  <c r="X168" i="4"/>
  <c r="N168" i="4"/>
  <c r="H168" i="4"/>
  <c r="W167" i="4"/>
  <c r="V167" i="4"/>
  <c r="U167" i="4"/>
  <c r="T167" i="4"/>
  <c r="R167" i="4"/>
  <c r="Q167" i="4"/>
  <c r="P167" i="4"/>
  <c r="N167" i="4"/>
  <c r="M167" i="4"/>
  <c r="L167" i="4"/>
  <c r="K167" i="4"/>
  <c r="J167" i="4"/>
  <c r="G167" i="4"/>
  <c r="F167" i="4"/>
  <c r="E167" i="4"/>
  <c r="D167" i="4"/>
  <c r="X166" i="4"/>
  <c r="Y166" i="4" s="1"/>
  <c r="Z166" i="4" s="1"/>
  <c r="N166" i="4"/>
  <c r="H166" i="4"/>
  <c r="Z165" i="4"/>
  <c r="Y165" i="4"/>
  <c r="X165" i="4"/>
  <c r="N165" i="4"/>
  <c r="H165" i="4"/>
  <c r="Z164" i="4"/>
  <c r="Y164" i="4"/>
  <c r="X164" i="4"/>
  <c r="N164" i="4"/>
  <c r="H164" i="4"/>
  <c r="Z163" i="4"/>
  <c r="Y163" i="4"/>
  <c r="X163" i="4"/>
  <c r="N163" i="4"/>
  <c r="H163" i="4"/>
  <c r="Z162" i="4"/>
  <c r="X162" i="4"/>
  <c r="Y162" i="4" s="1"/>
  <c r="N162" i="4"/>
  <c r="H162" i="4"/>
  <c r="Z161" i="4"/>
  <c r="Y161" i="4"/>
  <c r="X161" i="4"/>
  <c r="N161" i="4"/>
  <c r="H161" i="4"/>
  <c r="Z160" i="4"/>
  <c r="Y160" i="4"/>
  <c r="X160" i="4"/>
  <c r="N160" i="4"/>
  <c r="H160" i="4"/>
  <c r="Z159" i="4"/>
  <c r="X159" i="4"/>
  <c r="Y159" i="4" s="1"/>
  <c r="N159" i="4"/>
  <c r="H159" i="4"/>
  <c r="W158" i="4"/>
  <c r="V158" i="4"/>
  <c r="U158" i="4"/>
  <c r="T158" i="4"/>
  <c r="R158" i="4"/>
  <c r="Q158" i="4"/>
  <c r="P158" i="4"/>
  <c r="M158" i="4"/>
  <c r="L158" i="4"/>
  <c r="K158" i="4"/>
  <c r="N158" i="4" s="1"/>
  <c r="J158" i="4"/>
  <c r="H158" i="4"/>
  <c r="G158" i="4"/>
  <c r="F158" i="4"/>
  <c r="E158" i="4"/>
  <c r="D158" i="4"/>
  <c r="Z157" i="4"/>
  <c r="X157" i="4"/>
  <c r="Y157" i="4" s="1"/>
  <c r="N157" i="4"/>
  <c r="H157" i="4"/>
  <c r="Z156" i="4"/>
  <c r="Y156" i="4"/>
  <c r="X156" i="4"/>
  <c r="N156" i="4"/>
  <c r="H156" i="4"/>
  <c r="X155" i="4"/>
  <c r="Y155" i="4" s="1"/>
  <c r="Z155" i="4" s="1"/>
  <c r="N155" i="4"/>
  <c r="H155" i="4"/>
  <c r="X154" i="4"/>
  <c r="Y154" i="4" s="1"/>
  <c r="Z154" i="4" s="1"/>
  <c r="N154" i="4"/>
  <c r="H154" i="4"/>
  <c r="Z153" i="4"/>
  <c r="X153" i="4"/>
  <c r="N153" i="4"/>
  <c r="H153" i="4"/>
  <c r="W152" i="4"/>
  <c r="V152" i="4"/>
  <c r="U152" i="4"/>
  <c r="T152" i="4"/>
  <c r="R152" i="4"/>
  <c r="Q152" i="4"/>
  <c r="P152" i="4"/>
  <c r="M152" i="4"/>
  <c r="L152" i="4"/>
  <c r="K152" i="4"/>
  <c r="J152" i="4"/>
  <c r="G152" i="4"/>
  <c r="F152" i="4"/>
  <c r="E152" i="4"/>
  <c r="D152" i="4"/>
  <c r="Z151" i="4"/>
  <c r="Y151" i="4"/>
  <c r="X151" i="4"/>
  <c r="N151" i="4"/>
  <c r="H151" i="4"/>
  <c r="X150" i="4"/>
  <c r="Y150" i="4" s="1"/>
  <c r="Z150" i="4" s="1"/>
  <c r="N150" i="4"/>
  <c r="H150" i="4"/>
  <c r="X149" i="4"/>
  <c r="Y149" i="4" s="1"/>
  <c r="Z149" i="4" s="1"/>
  <c r="N149" i="4"/>
  <c r="H149" i="4"/>
  <c r="Z148" i="4"/>
  <c r="X148" i="4"/>
  <c r="Y148" i="4" s="1"/>
  <c r="N148" i="4"/>
  <c r="H148" i="4"/>
  <c r="Z147" i="4"/>
  <c r="Y147" i="4"/>
  <c r="X147" i="4"/>
  <c r="N147" i="4"/>
  <c r="H147" i="4"/>
  <c r="Z146" i="4"/>
  <c r="Y146" i="4"/>
  <c r="X146" i="4"/>
  <c r="N146" i="4"/>
  <c r="H146" i="4"/>
  <c r="Z145" i="4"/>
  <c r="Y145" i="4"/>
  <c r="X145" i="4"/>
  <c r="N145" i="4"/>
  <c r="H145" i="4"/>
  <c r="Y144" i="4"/>
  <c r="X144" i="4"/>
  <c r="W144" i="4"/>
  <c r="V144" i="4"/>
  <c r="U144" i="4"/>
  <c r="T144" i="4"/>
  <c r="R144" i="4"/>
  <c r="Q144" i="4"/>
  <c r="P144" i="4"/>
  <c r="N144" i="4"/>
  <c r="M144" i="4"/>
  <c r="L144" i="4"/>
  <c r="K144" i="4"/>
  <c r="J144" i="4"/>
  <c r="G144" i="4"/>
  <c r="F144" i="4"/>
  <c r="E144" i="4"/>
  <c r="D144" i="4"/>
  <c r="Z143" i="4"/>
  <c r="X143" i="4"/>
  <c r="Y143" i="4" s="1"/>
  <c r="N143" i="4"/>
  <c r="H143" i="4"/>
  <c r="X142" i="4"/>
  <c r="X201" i="1" s="1"/>
  <c r="N142" i="4"/>
  <c r="H142" i="4"/>
  <c r="Z141" i="4"/>
  <c r="Y141" i="4"/>
  <c r="X141" i="4"/>
  <c r="N141" i="4"/>
  <c r="H141" i="4"/>
  <c r="Z140" i="4"/>
  <c r="Y140" i="4"/>
  <c r="Y200" i="1" s="1"/>
  <c r="X140" i="4"/>
  <c r="N140" i="4"/>
  <c r="H140" i="4"/>
  <c r="X139" i="4"/>
  <c r="Y139" i="4" s="1"/>
  <c r="Z139" i="4" s="1"/>
  <c r="N139" i="4"/>
  <c r="H139" i="4"/>
  <c r="Z138" i="4"/>
  <c r="Y138" i="4"/>
  <c r="X138" i="4"/>
  <c r="N138" i="4"/>
  <c r="H138" i="4"/>
  <c r="Z137" i="4"/>
  <c r="X137" i="4"/>
  <c r="X193" i="1" s="1"/>
  <c r="N137" i="4"/>
  <c r="H137" i="4"/>
  <c r="X136" i="4"/>
  <c r="Y136" i="4" s="1"/>
  <c r="Z136" i="4" s="1"/>
  <c r="N136" i="4"/>
  <c r="H136" i="4"/>
  <c r="Z135" i="4"/>
  <c r="X135" i="4"/>
  <c r="Y135" i="4" s="1"/>
  <c r="N135" i="4"/>
  <c r="H135" i="4"/>
  <c r="Z134" i="4"/>
  <c r="X134" i="4"/>
  <c r="Y134" i="4" s="1"/>
  <c r="N134" i="4"/>
  <c r="H134" i="4"/>
  <c r="Z133" i="4"/>
  <c r="Y133" i="4"/>
  <c r="X133" i="4"/>
  <c r="N133" i="4"/>
  <c r="H133" i="4"/>
  <c r="X132" i="4"/>
  <c r="Y132" i="4" s="1"/>
  <c r="Z132" i="4" s="1"/>
  <c r="N132" i="4"/>
  <c r="H132" i="4"/>
  <c r="Z131" i="4"/>
  <c r="Y131" i="4"/>
  <c r="Y198" i="1" s="1"/>
  <c r="X131" i="4"/>
  <c r="N131" i="4"/>
  <c r="H131" i="4"/>
  <c r="Z130" i="4"/>
  <c r="Y130" i="4"/>
  <c r="X130" i="4"/>
  <c r="N130" i="4"/>
  <c r="H130" i="4"/>
  <c r="X129" i="4"/>
  <c r="W129" i="4"/>
  <c r="V129" i="4"/>
  <c r="U129" i="4"/>
  <c r="T129" i="4"/>
  <c r="R129" i="4"/>
  <c r="Q129" i="4"/>
  <c r="P129" i="4"/>
  <c r="N129" i="4"/>
  <c r="M129" i="4"/>
  <c r="L129" i="4"/>
  <c r="K129" i="4"/>
  <c r="J129" i="4"/>
  <c r="G129" i="4"/>
  <c r="F129" i="4"/>
  <c r="E129" i="4"/>
  <c r="H129" i="4" s="1"/>
  <c r="D129" i="4"/>
  <c r="Z128" i="4"/>
  <c r="Y128" i="4"/>
  <c r="X128" i="4"/>
  <c r="N128" i="4"/>
  <c r="H128" i="4"/>
  <c r="X127" i="4"/>
  <c r="X183" i="1" s="1"/>
  <c r="N127" i="4"/>
  <c r="H127" i="4"/>
  <c r="X126" i="4"/>
  <c r="N126" i="4"/>
  <c r="H126" i="4"/>
  <c r="Z125" i="4"/>
  <c r="Y125" i="4"/>
  <c r="X125" i="4"/>
  <c r="N125" i="4"/>
  <c r="H125" i="4"/>
  <c r="W124" i="4"/>
  <c r="V124" i="4"/>
  <c r="U124" i="4"/>
  <c r="T124" i="4"/>
  <c r="R124" i="4"/>
  <c r="Q124" i="4"/>
  <c r="P124" i="4"/>
  <c r="M124" i="4"/>
  <c r="L124" i="4"/>
  <c r="N124" i="4" s="1"/>
  <c r="K124" i="4"/>
  <c r="J124" i="4"/>
  <c r="G124" i="4"/>
  <c r="F124" i="4"/>
  <c r="E124" i="4"/>
  <c r="H124" i="4" s="1"/>
  <c r="D124" i="4"/>
  <c r="Z123" i="4"/>
  <c r="Y123" i="4"/>
  <c r="X123" i="4"/>
  <c r="N123" i="4"/>
  <c r="H123" i="4"/>
  <c r="X122" i="4"/>
  <c r="Y122" i="4" s="1"/>
  <c r="Z122" i="4" s="1"/>
  <c r="N122" i="4"/>
  <c r="H122" i="4"/>
  <c r="Y121" i="4"/>
  <c r="Z121" i="4" s="1"/>
  <c r="X121" i="4"/>
  <c r="N121" i="4"/>
  <c r="H121" i="4"/>
  <c r="Y120" i="4"/>
  <c r="Z120" i="4" s="1"/>
  <c r="X120" i="4"/>
  <c r="N120" i="4"/>
  <c r="H120" i="4"/>
  <c r="Y119" i="4"/>
  <c r="Z119" i="4" s="1"/>
  <c r="X119" i="4"/>
  <c r="N119" i="4"/>
  <c r="H119" i="4"/>
  <c r="X118" i="4"/>
  <c r="Y118" i="4" s="1"/>
  <c r="Z118" i="4" s="1"/>
  <c r="N118" i="4"/>
  <c r="H118" i="4"/>
  <c r="Y117" i="4"/>
  <c r="Z117" i="4" s="1"/>
  <c r="X117" i="4"/>
  <c r="N117" i="4"/>
  <c r="H117" i="4"/>
  <c r="Z116" i="4"/>
  <c r="X116" i="4"/>
  <c r="X113" i="4" s="1"/>
  <c r="N116" i="4"/>
  <c r="H116" i="4"/>
  <c r="Z115" i="4"/>
  <c r="Y115" i="4"/>
  <c r="X115" i="4"/>
  <c r="N115" i="4"/>
  <c r="H115" i="4"/>
  <c r="Z114" i="4"/>
  <c r="X114" i="4"/>
  <c r="Y114" i="4" s="1"/>
  <c r="N114" i="4"/>
  <c r="H114" i="4"/>
  <c r="W113" i="4"/>
  <c r="V113" i="4"/>
  <c r="U113" i="4"/>
  <c r="T113" i="4"/>
  <c r="R113" i="4"/>
  <c r="Q113" i="4"/>
  <c r="P113" i="4"/>
  <c r="M113" i="4"/>
  <c r="L113" i="4"/>
  <c r="N113" i="4" s="1"/>
  <c r="K113" i="4"/>
  <c r="J113" i="4"/>
  <c r="G113" i="4"/>
  <c r="F113" i="4"/>
  <c r="E113" i="4"/>
  <c r="D113" i="4"/>
  <c r="Z112" i="4"/>
  <c r="Y112" i="4"/>
  <c r="X112" i="4"/>
  <c r="N112" i="4"/>
  <c r="H112" i="4"/>
  <c r="Y111" i="4"/>
  <c r="Z111" i="4" s="1"/>
  <c r="X111" i="4"/>
  <c r="N111" i="4"/>
  <c r="H111" i="4"/>
  <c r="Z110" i="4"/>
  <c r="Y110" i="4"/>
  <c r="X110" i="4"/>
  <c r="N110" i="4"/>
  <c r="H110" i="4"/>
  <c r="Y109" i="4"/>
  <c r="Z109" i="4" s="1"/>
  <c r="X109" i="4"/>
  <c r="W109" i="4"/>
  <c r="V109" i="4"/>
  <c r="U109" i="4"/>
  <c r="T109" i="4"/>
  <c r="R109" i="4"/>
  <c r="Q109" i="4"/>
  <c r="P109" i="4"/>
  <c r="N109" i="4"/>
  <c r="M109" i="4"/>
  <c r="L109" i="4"/>
  <c r="K109" i="4"/>
  <c r="J109" i="4"/>
  <c r="G109" i="4"/>
  <c r="F109" i="4"/>
  <c r="E109" i="4"/>
  <c r="H109" i="4" s="1"/>
  <c r="D109" i="4"/>
  <c r="X108" i="4"/>
  <c r="Y108" i="4" s="1"/>
  <c r="Z108" i="4" s="1"/>
  <c r="N108" i="4"/>
  <c r="H108" i="4"/>
  <c r="X107" i="4"/>
  <c r="N107" i="4"/>
  <c r="H107" i="4"/>
  <c r="W106" i="4"/>
  <c r="V106" i="4"/>
  <c r="U106" i="4"/>
  <c r="T106" i="4"/>
  <c r="R106" i="4"/>
  <c r="Q106" i="4"/>
  <c r="Q214" i="4" s="1"/>
  <c r="P106" i="4"/>
  <c r="M106" i="4"/>
  <c r="L106" i="4"/>
  <c r="K106" i="4"/>
  <c r="J106" i="4"/>
  <c r="G106" i="4"/>
  <c r="F106" i="4"/>
  <c r="E106" i="4"/>
  <c r="H106" i="4" s="1"/>
  <c r="D106" i="4"/>
  <c r="Z105" i="4"/>
  <c r="Y105" i="4"/>
  <c r="X105" i="4"/>
  <c r="N105" i="4"/>
  <c r="H105" i="4"/>
  <c r="Z104" i="4"/>
  <c r="X104" i="4"/>
  <c r="Y104" i="4" s="1"/>
  <c r="N104" i="4"/>
  <c r="H104" i="4"/>
  <c r="X103" i="4"/>
  <c r="Y103" i="4" s="1"/>
  <c r="Z103" i="4" s="1"/>
  <c r="N103" i="4"/>
  <c r="H103" i="4"/>
  <c r="Z102" i="4"/>
  <c r="X102" i="4"/>
  <c r="Y102" i="4" s="1"/>
  <c r="N102" i="4"/>
  <c r="H102" i="4"/>
  <c r="Z101" i="4"/>
  <c r="Y101" i="4"/>
  <c r="X101" i="4"/>
  <c r="N101" i="4"/>
  <c r="H101" i="4"/>
  <c r="Z100" i="4"/>
  <c r="Y100" i="4"/>
  <c r="X100" i="4"/>
  <c r="N100" i="4"/>
  <c r="H100" i="4"/>
  <c r="Y99" i="4"/>
  <c r="Z99" i="4" s="1"/>
  <c r="X99" i="4"/>
  <c r="N99" i="4"/>
  <c r="H99" i="4"/>
  <c r="X98" i="4"/>
  <c r="N98" i="4"/>
  <c r="H98" i="4"/>
  <c r="Z97" i="4"/>
  <c r="Y97" i="4"/>
  <c r="X97" i="4"/>
  <c r="N97" i="4"/>
  <c r="H97" i="4"/>
  <c r="Y96" i="4"/>
  <c r="X96" i="4"/>
  <c r="N96" i="4"/>
  <c r="H96" i="4"/>
  <c r="W95" i="4"/>
  <c r="V95" i="4"/>
  <c r="U95" i="4"/>
  <c r="U214" i="4" s="1"/>
  <c r="T95" i="4"/>
  <c r="R95" i="4"/>
  <c r="Q95" i="4"/>
  <c r="P95" i="4"/>
  <c r="M95" i="4"/>
  <c r="L95" i="4"/>
  <c r="K95" i="4"/>
  <c r="J95" i="4"/>
  <c r="G95" i="4"/>
  <c r="F95" i="4"/>
  <c r="E95" i="4"/>
  <c r="D95" i="4"/>
  <c r="X91" i="4"/>
  <c r="N91" i="4"/>
  <c r="H91" i="4"/>
  <c r="Y90" i="4"/>
  <c r="Z90" i="4" s="1"/>
  <c r="X90" i="4"/>
  <c r="N90" i="4"/>
  <c r="H90" i="4"/>
  <c r="X89" i="4"/>
  <c r="N89" i="4"/>
  <c r="H89" i="4"/>
  <c r="Z88" i="4"/>
  <c r="Y88" i="4"/>
  <c r="X88" i="4"/>
  <c r="N88" i="4"/>
  <c r="H88" i="4"/>
  <c r="X87" i="4"/>
  <c r="N87" i="4"/>
  <c r="H87" i="4"/>
  <c r="X86" i="4"/>
  <c r="N86" i="4"/>
  <c r="H86" i="4"/>
  <c r="Y85" i="4"/>
  <c r="Z85" i="4" s="1"/>
  <c r="X85" i="4"/>
  <c r="N85" i="4"/>
  <c r="H85" i="4"/>
  <c r="Y84" i="4"/>
  <c r="Z84" i="4" s="1"/>
  <c r="X84" i="4"/>
  <c r="N84" i="4"/>
  <c r="H84" i="4"/>
  <c r="Z83" i="4"/>
  <c r="X83" i="4"/>
  <c r="Y83" i="4" s="1"/>
  <c r="N83" i="4"/>
  <c r="H83" i="4"/>
  <c r="Z82" i="4"/>
  <c r="Y82" i="4"/>
  <c r="X82" i="4"/>
  <c r="N82" i="4"/>
  <c r="H82" i="4"/>
  <c r="W81" i="4"/>
  <c r="V81" i="4"/>
  <c r="U81" i="4"/>
  <c r="T81" i="4"/>
  <c r="R81" i="4"/>
  <c r="Q81" i="4"/>
  <c r="P81" i="4"/>
  <c r="M81" i="4"/>
  <c r="L81" i="4"/>
  <c r="N81" i="4" s="1"/>
  <c r="K81" i="4"/>
  <c r="J81" i="4"/>
  <c r="G81" i="4"/>
  <c r="F81" i="4"/>
  <c r="E81" i="4"/>
  <c r="H81" i="4" s="1"/>
  <c r="D81" i="4"/>
  <c r="Y80" i="4"/>
  <c r="Z80" i="4" s="1"/>
  <c r="X80" i="4"/>
  <c r="N80" i="4"/>
  <c r="H80" i="4"/>
  <c r="Y79" i="4"/>
  <c r="Z79" i="4" s="1"/>
  <c r="X79" i="4"/>
  <c r="X111" i="1" s="1"/>
  <c r="N79" i="4"/>
  <c r="H79" i="4"/>
  <c r="Z78" i="4"/>
  <c r="X78" i="4"/>
  <c r="Y78" i="4" s="1"/>
  <c r="N78" i="4"/>
  <c r="H78" i="4"/>
  <c r="Z77" i="4"/>
  <c r="Y77" i="4"/>
  <c r="X77" i="4"/>
  <c r="N77" i="4"/>
  <c r="H77" i="4"/>
  <c r="X76" i="4"/>
  <c r="Y76" i="4" s="1"/>
  <c r="N76" i="4"/>
  <c r="H76" i="4"/>
  <c r="Z75" i="4"/>
  <c r="Y75" i="4"/>
  <c r="X75" i="4"/>
  <c r="N75" i="4"/>
  <c r="H75" i="4"/>
  <c r="Y74" i="4"/>
  <c r="X74" i="4"/>
  <c r="N74" i="4"/>
  <c r="H74" i="4"/>
  <c r="W73" i="4"/>
  <c r="V73" i="4"/>
  <c r="U73" i="4"/>
  <c r="T73" i="4"/>
  <c r="R73" i="4"/>
  <c r="Q73" i="4"/>
  <c r="P73" i="4"/>
  <c r="M73" i="4"/>
  <c r="L73" i="4"/>
  <c r="K73" i="4"/>
  <c r="J73" i="4"/>
  <c r="N73" i="4" s="1"/>
  <c r="G73" i="4"/>
  <c r="F73" i="4"/>
  <c r="E73" i="4"/>
  <c r="D73" i="4"/>
  <c r="X72" i="4"/>
  <c r="Y72" i="4" s="1"/>
  <c r="Z72" i="4" s="1"/>
  <c r="N72" i="4"/>
  <c r="H72" i="4"/>
  <c r="X71" i="4"/>
  <c r="N71" i="4"/>
  <c r="H71" i="4"/>
  <c r="Z70" i="4"/>
  <c r="Y70" i="4"/>
  <c r="X70" i="4"/>
  <c r="N70" i="4"/>
  <c r="H70" i="4"/>
  <c r="X69" i="4"/>
  <c r="Y69" i="4" s="1"/>
  <c r="Z69" i="4" s="1"/>
  <c r="N69" i="4"/>
  <c r="H69" i="4"/>
  <c r="W68" i="4"/>
  <c r="V68" i="4"/>
  <c r="U68" i="4"/>
  <c r="T68" i="4"/>
  <c r="R68" i="4"/>
  <c r="Q68" i="4"/>
  <c r="P68" i="4"/>
  <c r="M68" i="4"/>
  <c r="L68" i="4"/>
  <c r="N68" i="4" s="1"/>
  <c r="K68" i="4"/>
  <c r="J68" i="4"/>
  <c r="G68" i="4"/>
  <c r="F68" i="4"/>
  <c r="E68" i="4"/>
  <c r="D68" i="4"/>
  <c r="Y67" i="4"/>
  <c r="Z67" i="4" s="1"/>
  <c r="X67" i="4"/>
  <c r="N67" i="4"/>
  <c r="H67" i="4"/>
  <c r="Z66" i="4"/>
  <c r="Y66" i="4"/>
  <c r="X66" i="4"/>
  <c r="N66" i="4"/>
  <c r="H66" i="4"/>
  <c r="Z65" i="4"/>
  <c r="Y65" i="4"/>
  <c r="X65" i="4"/>
  <c r="N65" i="4"/>
  <c r="H65" i="4"/>
  <c r="X64" i="4"/>
  <c r="Y64" i="4" s="1"/>
  <c r="Z64" i="4" s="1"/>
  <c r="N64" i="4"/>
  <c r="H64" i="4"/>
  <c r="Y63" i="4"/>
  <c r="Z63" i="4" s="1"/>
  <c r="X63" i="4"/>
  <c r="N63" i="4"/>
  <c r="H63" i="4"/>
  <c r="Y62" i="4"/>
  <c r="Z62" i="4" s="1"/>
  <c r="X62" i="4"/>
  <c r="N62" i="4"/>
  <c r="H62" i="4"/>
  <c r="Z61" i="4"/>
  <c r="X61" i="4"/>
  <c r="Y61" i="4" s="1"/>
  <c r="N61" i="4"/>
  <c r="H61" i="4"/>
  <c r="X60" i="4"/>
  <c r="Y60" i="4" s="1"/>
  <c r="Z60" i="4" s="1"/>
  <c r="N60" i="4"/>
  <c r="H60" i="4"/>
  <c r="X59" i="4"/>
  <c r="W59" i="4"/>
  <c r="V59" i="4"/>
  <c r="U59" i="4"/>
  <c r="T59" i="4"/>
  <c r="R59" i="4"/>
  <c r="Q59" i="4"/>
  <c r="P59" i="4"/>
  <c r="N59" i="4"/>
  <c r="M59" i="4"/>
  <c r="L59" i="4"/>
  <c r="K59" i="4"/>
  <c r="J59" i="4"/>
  <c r="G59" i="4"/>
  <c r="G92" i="4" s="1"/>
  <c r="F59" i="4"/>
  <c r="E59" i="4"/>
  <c r="H59" i="4" s="1"/>
  <c r="D59" i="4"/>
  <c r="Z58" i="4"/>
  <c r="X58" i="4"/>
  <c r="Y58" i="4" s="1"/>
  <c r="N58" i="4"/>
  <c r="H58" i="4"/>
  <c r="Z57" i="4"/>
  <c r="Y57" i="4"/>
  <c r="X57" i="4"/>
  <c r="N57" i="4"/>
  <c r="H57" i="4"/>
  <c r="Y56" i="4"/>
  <c r="X56" i="4"/>
  <c r="X55" i="4" s="1"/>
  <c r="N56" i="4"/>
  <c r="H56" i="4"/>
  <c r="W55" i="4"/>
  <c r="V55" i="4"/>
  <c r="U55" i="4"/>
  <c r="T55" i="4"/>
  <c r="R55" i="4"/>
  <c r="Q55" i="4"/>
  <c r="P55" i="4"/>
  <c r="M55" i="4"/>
  <c r="L55" i="4"/>
  <c r="K55" i="4"/>
  <c r="N55" i="4" s="1"/>
  <c r="J55" i="4"/>
  <c r="H55" i="4"/>
  <c r="G55" i="4"/>
  <c r="F55" i="4"/>
  <c r="E55" i="4"/>
  <c r="D55" i="4"/>
  <c r="X54" i="4"/>
  <c r="Y54" i="4" s="1"/>
  <c r="Z54" i="4" s="1"/>
  <c r="N54" i="4"/>
  <c r="H54" i="4"/>
  <c r="Y53" i="4"/>
  <c r="Z53" i="4" s="1"/>
  <c r="X53" i="4"/>
  <c r="N53" i="4"/>
  <c r="H53" i="4"/>
  <c r="Z52" i="4"/>
  <c r="Y52" i="4"/>
  <c r="X52" i="4"/>
  <c r="N52" i="4"/>
  <c r="H52" i="4"/>
  <c r="Y51" i="4"/>
  <c r="X51" i="4"/>
  <c r="N51" i="4"/>
  <c r="H51" i="4"/>
  <c r="X50" i="4"/>
  <c r="W50" i="4"/>
  <c r="V50" i="4"/>
  <c r="U50" i="4"/>
  <c r="T50" i="4"/>
  <c r="R50" i="4"/>
  <c r="Q50" i="4"/>
  <c r="P50" i="4"/>
  <c r="N50" i="4"/>
  <c r="M50" i="4"/>
  <c r="M92" i="4" s="1"/>
  <c r="L50" i="4"/>
  <c r="K50" i="4"/>
  <c r="J50" i="4"/>
  <c r="J92" i="4" s="1"/>
  <c r="G50" i="4"/>
  <c r="F50" i="4"/>
  <c r="E50" i="4"/>
  <c r="H50" i="4" s="1"/>
  <c r="D50" i="4"/>
  <c r="Z49" i="4"/>
  <c r="X49" i="4"/>
  <c r="Y49" i="4" s="1"/>
  <c r="N49" i="4"/>
  <c r="H49" i="4"/>
  <c r="X48" i="4"/>
  <c r="Y48" i="4" s="1"/>
  <c r="Z48" i="4" s="1"/>
  <c r="N48" i="4"/>
  <c r="H48" i="4"/>
  <c r="Y47" i="4"/>
  <c r="Z47" i="4" s="1"/>
  <c r="X47" i="4"/>
  <c r="N47" i="4"/>
  <c r="H47" i="4"/>
  <c r="Y46" i="4"/>
  <c r="X46" i="4"/>
  <c r="W46" i="4"/>
  <c r="V46" i="4"/>
  <c r="V92" i="4" s="1"/>
  <c r="U46" i="4"/>
  <c r="T46" i="4"/>
  <c r="R46" i="4"/>
  <c r="Q46" i="4"/>
  <c r="P46" i="4"/>
  <c r="P92" i="4" s="1"/>
  <c r="M46" i="4"/>
  <c r="L46" i="4"/>
  <c r="L92" i="4" s="1"/>
  <c r="K46" i="4"/>
  <c r="J46" i="4"/>
  <c r="G46" i="4"/>
  <c r="F46" i="4"/>
  <c r="F92" i="4" s="1"/>
  <c r="E46" i="4"/>
  <c r="D46" i="4"/>
  <c r="D41" i="4"/>
  <c r="Z39" i="4"/>
  <c r="X39" i="4"/>
  <c r="Y39" i="4" s="1"/>
  <c r="N39" i="4"/>
  <c r="H39" i="4"/>
  <c r="X38" i="4"/>
  <c r="Y38" i="4" s="1"/>
  <c r="Z38" i="4" s="1"/>
  <c r="N38" i="4"/>
  <c r="H38" i="4"/>
  <c r="X37" i="4"/>
  <c r="Y37" i="4" s="1"/>
  <c r="Z37" i="4" s="1"/>
  <c r="N37" i="4"/>
  <c r="H37" i="4"/>
  <c r="W36" i="4"/>
  <c r="V36" i="4"/>
  <c r="U36" i="4"/>
  <c r="T36" i="4"/>
  <c r="R36" i="4"/>
  <c r="Q36" i="4"/>
  <c r="Q41" i="4" s="1"/>
  <c r="P36" i="4"/>
  <c r="M36" i="4"/>
  <c r="L36" i="4"/>
  <c r="L41" i="4" s="1"/>
  <c r="K36" i="4"/>
  <c r="N36" i="4" s="1"/>
  <c r="J36" i="4"/>
  <c r="G36" i="4"/>
  <c r="G41" i="4" s="1"/>
  <c r="F36" i="4"/>
  <c r="E36" i="4"/>
  <c r="H36" i="4" s="1"/>
  <c r="D36" i="4"/>
  <c r="Z35" i="4"/>
  <c r="Y35" i="4"/>
  <c r="X35" i="4"/>
  <c r="N35" i="4"/>
  <c r="H35" i="4"/>
  <c r="Z34" i="4"/>
  <c r="X34" i="4"/>
  <c r="Y34" i="4" s="1"/>
  <c r="N34" i="4"/>
  <c r="H34" i="4"/>
  <c r="Z33" i="4"/>
  <c r="X33" i="4"/>
  <c r="Y33" i="4" s="1"/>
  <c r="N33" i="4"/>
  <c r="H33" i="4"/>
  <c r="Y32" i="4"/>
  <c r="Z32" i="4" s="1"/>
  <c r="X32" i="4"/>
  <c r="N32" i="4"/>
  <c r="H32" i="4"/>
  <c r="Z31" i="4"/>
  <c r="X31" i="4"/>
  <c r="Y31" i="4" s="1"/>
  <c r="N31" i="4"/>
  <c r="H31" i="4"/>
  <c r="Z30" i="4"/>
  <c r="Y30" i="4"/>
  <c r="X30" i="4"/>
  <c r="N30" i="4"/>
  <c r="H30" i="4"/>
  <c r="X29" i="4"/>
  <c r="N29" i="4"/>
  <c r="H29" i="4"/>
  <c r="Y28" i="4"/>
  <c r="Z28" i="4" s="1"/>
  <c r="X28" i="4"/>
  <c r="N28" i="4"/>
  <c r="H28" i="4"/>
  <c r="Y27" i="4"/>
  <c r="X27" i="4"/>
  <c r="N27" i="4"/>
  <c r="H27" i="4"/>
  <c r="Z26" i="4"/>
  <c r="X26" i="4"/>
  <c r="Y26" i="4" s="1"/>
  <c r="N26" i="4"/>
  <c r="H26" i="4"/>
  <c r="X25" i="4"/>
  <c r="N25" i="4"/>
  <c r="H25" i="4"/>
  <c r="W24" i="4"/>
  <c r="V24" i="4"/>
  <c r="U24" i="4"/>
  <c r="T24" i="4"/>
  <c r="R24" i="4"/>
  <c r="Q24" i="4"/>
  <c r="P24" i="4"/>
  <c r="N24" i="4"/>
  <c r="M24" i="4"/>
  <c r="L24" i="4"/>
  <c r="K24" i="4"/>
  <c r="J24" i="4"/>
  <c r="H24" i="4"/>
  <c r="G24" i="4"/>
  <c r="F24" i="4"/>
  <c r="E24" i="4"/>
  <c r="D24" i="4"/>
  <c r="Z23" i="4"/>
  <c r="Y23" i="4"/>
  <c r="X23" i="4"/>
  <c r="N23" i="4"/>
  <c r="H23" i="4"/>
  <c r="Y22" i="4"/>
  <c r="Z22" i="4" s="1"/>
  <c r="X22" i="4"/>
  <c r="N22" i="4"/>
  <c r="H22" i="4"/>
  <c r="Y21" i="4"/>
  <c r="X21" i="4"/>
  <c r="N21" i="4"/>
  <c r="H21" i="4"/>
  <c r="X20" i="4"/>
  <c r="W20" i="4"/>
  <c r="V20" i="4"/>
  <c r="U20" i="4"/>
  <c r="T20" i="4"/>
  <c r="R20" i="4"/>
  <c r="Q20" i="4"/>
  <c r="P20" i="4"/>
  <c r="N20" i="4"/>
  <c r="M20" i="4"/>
  <c r="L20" i="4"/>
  <c r="K20" i="4"/>
  <c r="J20" i="4"/>
  <c r="G20" i="4"/>
  <c r="F20" i="4"/>
  <c r="E20" i="4"/>
  <c r="H20" i="4" s="1"/>
  <c r="D20" i="4"/>
  <c r="Z19" i="4"/>
  <c r="X19" i="4"/>
  <c r="Y19" i="4" s="1"/>
  <c r="N19" i="4"/>
  <c r="H19" i="4"/>
  <c r="X18" i="4"/>
  <c r="Y18" i="4" s="1"/>
  <c r="Z18" i="4" s="1"/>
  <c r="N18" i="4"/>
  <c r="H18" i="4"/>
  <c r="Y17" i="4"/>
  <c r="Z17" i="4" s="1"/>
  <c r="X17" i="4"/>
  <c r="N17" i="4"/>
  <c r="H17" i="4"/>
  <c r="X16" i="4"/>
  <c r="Y16" i="4" s="1"/>
  <c r="Z16" i="4" s="1"/>
  <c r="N16" i="4"/>
  <c r="H16" i="4"/>
  <c r="X15" i="4"/>
  <c r="Y15" i="4" s="1"/>
  <c r="Z15" i="4" s="1"/>
  <c r="N15" i="4"/>
  <c r="H15" i="4"/>
  <c r="X14" i="4"/>
  <c r="N14" i="4"/>
  <c r="H14" i="4"/>
  <c r="W13" i="4"/>
  <c r="V13" i="4"/>
  <c r="U13" i="4"/>
  <c r="T13" i="4"/>
  <c r="R13" i="4"/>
  <c r="Q13" i="4"/>
  <c r="P13" i="4"/>
  <c r="M13" i="4"/>
  <c r="L13" i="4"/>
  <c r="N13" i="4" s="1"/>
  <c r="K13" i="4"/>
  <c r="J13" i="4"/>
  <c r="G13" i="4"/>
  <c r="F13" i="4"/>
  <c r="E13" i="4"/>
  <c r="D13" i="4"/>
  <c r="Y12" i="4"/>
  <c r="Y11" i="4" s="1"/>
  <c r="X12" i="4"/>
  <c r="N12" i="4"/>
  <c r="H12" i="4"/>
  <c r="X11" i="4"/>
  <c r="W11" i="4"/>
  <c r="V11" i="4"/>
  <c r="U11" i="4"/>
  <c r="T11" i="4"/>
  <c r="R11" i="4"/>
  <c r="Q11" i="4"/>
  <c r="P11" i="4"/>
  <c r="N11" i="4"/>
  <c r="M11" i="4"/>
  <c r="L11" i="4"/>
  <c r="K11" i="4"/>
  <c r="J11" i="4"/>
  <c r="G11" i="4"/>
  <c r="F11" i="4"/>
  <c r="E11" i="4"/>
  <c r="D11" i="4"/>
  <c r="L198" i="3"/>
  <c r="X197" i="3"/>
  <c r="N197" i="3"/>
  <c r="H197" i="3"/>
  <c r="Z196" i="3"/>
  <c r="X196" i="3"/>
  <c r="Y196" i="3" s="1"/>
  <c r="N196" i="3"/>
  <c r="H196" i="3"/>
  <c r="X195" i="3"/>
  <c r="N195" i="3"/>
  <c r="H195" i="3"/>
  <c r="X194" i="3"/>
  <c r="Y194" i="3" s="1"/>
  <c r="N194" i="3"/>
  <c r="H194" i="3"/>
  <c r="W193" i="3"/>
  <c r="V193" i="3"/>
  <c r="U193" i="3"/>
  <c r="T193" i="3"/>
  <c r="R193" i="3"/>
  <c r="Q193" i="3"/>
  <c r="P193" i="3"/>
  <c r="M193" i="3"/>
  <c r="L193" i="3"/>
  <c r="K193" i="3"/>
  <c r="J193" i="3"/>
  <c r="G193" i="3"/>
  <c r="F193" i="3"/>
  <c r="E193" i="3"/>
  <c r="H193" i="3" s="1"/>
  <c r="D193" i="3"/>
  <c r="Y192" i="3"/>
  <c r="X192" i="3"/>
  <c r="N192" i="3"/>
  <c r="H192" i="3"/>
  <c r="X191" i="3"/>
  <c r="W191" i="3"/>
  <c r="V191" i="3"/>
  <c r="U191" i="3"/>
  <c r="T191" i="3"/>
  <c r="R191" i="3"/>
  <c r="Q191" i="3"/>
  <c r="P191" i="3"/>
  <c r="M191" i="3"/>
  <c r="L191" i="3"/>
  <c r="K191" i="3"/>
  <c r="J191" i="3"/>
  <c r="G191" i="3"/>
  <c r="F191" i="3"/>
  <c r="E191" i="3"/>
  <c r="H191" i="3" s="1"/>
  <c r="D191" i="3"/>
  <c r="Y190" i="3"/>
  <c r="Z190" i="3" s="1"/>
  <c r="X190" i="3"/>
  <c r="N190" i="3"/>
  <c r="H190" i="3"/>
  <c r="X189" i="3"/>
  <c r="N189" i="3"/>
  <c r="H189" i="3"/>
  <c r="W188" i="3"/>
  <c r="V188" i="3"/>
  <c r="U188" i="3"/>
  <c r="T188" i="3"/>
  <c r="R188" i="3"/>
  <c r="R198" i="3" s="1"/>
  <c r="Q188" i="3"/>
  <c r="P188" i="3"/>
  <c r="M188" i="3"/>
  <c r="L188" i="3"/>
  <c r="K188" i="3"/>
  <c r="N188" i="3" s="1"/>
  <c r="J188" i="3"/>
  <c r="H188" i="3"/>
  <c r="G188" i="3"/>
  <c r="F188" i="3"/>
  <c r="E188" i="3"/>
  <c r="D188" i="3"/>
  <c r="Y187" i="3"/>
  <c r="X187" i="3"/>
  <c r="X186" i="3" s="1"/>
  <c r="N187" i="3"/>
  <c r="H187" i="3"/>
  <c r="W186" i="3"/>
  <c r="V186" i="3"/>
  <c r="U186" i="3"/>
  <c r="T186" i="3"/>
  <c r="R186" i="3"/>
  <c r="Q186" i="3"/>
  <c r="P186" i="3"/>
  <c r="M186" i="3"/>
  <c r="L186" i="3"/>
  <c r="K186" i="3"/>
  <c r="J186" i="3"/>
  <c r="G186" i="3"/>
  <c r="F186" i="3"/>
  <c r="E186" i="3"/>
  <c r="D186" i="3"/>
  <c r="H186" i="3" s="1"/>
  <c r="Z185" i="3"/>
  <c r="Y185" i="3"/>
  <c r="X185" i="3"/>
  <c r="N185" i="3"/>
  <c r="H185" i="3"/>
  <c r="X184" i="3"/>
  <c r="Y184" i="3" s="1"/>
  <c r="Z184" i="3" s="1"/>
  <c r="N184" i="3"/>
  <c r="H184" i="3"/>
  <c r="Y183" i="3"/>
  <c r="W183" i="3"/>
  <c r="V183" i="3"/>
  <c r="U183" i="3"/>
  <c r="T183" i="3"/>
  <c r="Z183" i="3" s="1"/>
  <c r="R183" i="3"/>
  <c r="Q183" i="3"/>
  <c r="P183" i="3"/>
  <c r="M183" i="3"/>
  <c r="L183" i="3"/>
  <c r="K183" i="3"/>
  <c r="J183" i="3"/>
  <c r="H183" i="3"/>
  <c r="G183" i="3"/>
  <c r="F183" i="3"/>
  <c r="E183" i="3"/>
  <c r="D183" i="3"/>
  <c r="X182" i="3"/>
  <c r="Y182" i="3" s="1"/>
  <c r="Z182" i="3" s="1"/>
  <c r="N182" i="3"/>
  <c r="H182" i="3"/>
  <c r="Z181" i="3"/>
  <c r="Y181" i="3"/>
  <c r="X181" i="3"/>
  <c r="N181" i="3"/>
  <c r="H181" i="3"/>
  <c r="Y180" i="3"/>
  <c r="X180" i="3"/>
  <c r="X179" i="3" s="1"/>
  <c r="N180" i="3"/>
  <c r="H180" i="3"/>
  <c r="W179" i="3"/>
  <c r="V179" i="3"/>
  <c r="U179" i="3"/>
  <c r="T179" i="3"/>
  <c r="R179" i="3"/>
  <c r="Q179" i="3"/>
  <c r="P179" i="3"/>
  <c r="M179" i="3"/>
  <c r="L179" i="3"/>
  <c r="K179" i="3"/>
  <c r="N179" i="3" s="1"/>
  <c r="J179" i="3"/>
  <c r="G179" i="3"/>
  <c r="F179" i="3"/>
  <c r="E179" i="3"/>
  <c r="D179" i="3"/>
  <c r="H179" i="3" s="1"/>
  <c r="X178" i="3"/>
  <c r="N178" i="3"/>
  <c r="H178" i="3"/>
  <c r="Z177" i="3"/>
  <c r="X177" i="3"/>
  <c r="Y177" i="3" s="1"/>
  <c r="N177" i="3"/>
  <c r="H177" i="3"/>
  <c r="Y176" i="3"/>
  <c r="Z176" i="3" s="1"/>
  <c r="X176" i="3"/>
  <c r="N176" i="3"/>
  <c r="H176" i="3"/>
  <c r="Z175" i="3"/>
  <c r="X175" i="3"/>
  <c r="Y175" i="3" s="1"/>
  <c r="N175" i="3"/>
  <c r="H175" i="3"/>
  <c r="X174" i="3"/>
  <c r="Y174" i="3" s="1"/>
  <c r="Z174" i="3" s="1"/>
  <c r="N174" i="3"/>
  <c r="H174" i="3"/>
  <c r="X173" i="3"/>
  <c r="Y173" i="3" s="1"/>
  <c r="Z173" i="3" s="1"/>
  <c r="N173" i="3"/>
  <c r="H173" i="3"/>
  <c r="Z172" i="3"/>
  <c r="Y172" i="3"/>
  <c r="X172" i="3"/>
  <c r="N172" i="3"/>
  <c r="H172" i="3"/>
  <c r="Z171" i="3"/>
  <c r="Y171" i="3"/>
  <c r="X171" i="3"/>
  <c r="N171" i="3"/>
  <c r="H171" i="3"/>
  <c r="Y170" i="3"/>
  <c r="Z170" i="3" s="1"/>
  <c r="X170" i="3"/>
  <c r="N170" i="3"/>
  <c r="H170" i="3"/>
  <c r="X169" i="3"/>
  <c r="N169" i="3"/>
  <c r="H169" i="3"/>
  <c r="Z168" i="3"/>
  <c r="Y168" i="3"/>
  <c r="X168" i="3"/>
  <c r="N168" i="3"/>
  <c r="H168" i="3"/>
  <c r="Y167" i="3"/>
  <c r="X167" i="3"/>
  <c r="N167" i="3"/>
  <c r="H167" i="3"/>
  <c r="W166" i="3"/>
  <c r="V166" i="3"/>
  <c r="U166" i="3"/>
  <c r="T166" i="3"/>
  <c r="R166" i="3"/>
  <c r="Q166" i="3"/>
  <c r="P166" i="3"/>
  <c r="M166" i="3"/>
  <c r="L166" i="3"/>
  <c r="K166" i="3"/>
  <c r="N166" i="3" s="1"/>
  <c r="J166" i="3"/>
  <c r="G166" i="3"/>
  <c r="F166" i="3"/>
  <c r="E166" i="3"/>
  <c r="H166" i="3" s="1"/>
  <c r="D166" i="3"/>
  <c r="X165" i="3"/>
  <c r="Y165" i="3" s="1"/>
  <c r="Z165" i="3" s="1"/>
  <c r="N165" i="3"/>
  <c r="H165" i="3"/>
  <c r="X164" i="3"/>
  <c r="Y164" i="3" s="1"/>
  <c r="Z164" i="3" s="1"/>
  <c r="N164" i="3"/>
  <c r="H164" i="3"/>
  <c r="Z163" i="3"/>
  <c r="Y163" i="3"/>
  <c r="X163" i="3"/>
  <c r="N163" i="3"/>
  <c r="H163" i="3"/>
  <c r="Z162" i="3"/>
  <c r="X162" i="3"/>
  <c r="Y162" i="3" s="1"/>
  <c r="N162" i="3"/>
  <c r="H162" i="3"/>
  <c r="Z161" i="3"/>
  <c r="X161" i="3"/>
  <c r="Y161" i="3" s="1"/>
  <c r="N161" i="3"/>
  <c r="H161" i="3"/>
  <c r="Y160" i="3"/>
  <c r="Z160" i="3" s="1"/>
  <c r="X160" i="3"/>
  <c r="N160" i="3"/>
  <c r="H160" i="3"/>
  <c r="X159" i="3"/>
  <c r="Y159" i="3" s="1"/>
  <c r="Z159" i="3" s="1"/>
  <c r="N159" i="3"/>
  <c r="H159" i="3"/>
  <c r="Z158" i="3"/>
  <c r="Y158" i="3"/>
  <c r="X158" i="3"/>
  <c r="N158" i="3"/>
  <c r="H158" i="3"/>
  <c r="Y157" i="3"/>
  <c r="X157" i="3"/>
  <c r="N157" i="3"/>
  <c r="H157" i="3"/>
  <c r="X156" i="3"/>
  <c r="N156" i="3"/>
  <c r="H156" i="3"/>
  <c r="Y155" i="3"/>
  <c r="X155" i="3"/>
  <c r="N155" i="3"/>
  <c r="H155" i="3"/>
  <c r="W154" i="3"/>
  <c r="V154" i="3"/>
  <c r="U154" i="3"/>
  <c r="T154" i="3"/>
  <c r="R154" i="3"/>
  <c r="Q154" i="3"/>
  <c r="P154" i="3"/>
  <c r="M154" i="3"/>
  <c r="L154" i="3"/>
  <c r="N154" i="3" s="1"/>
  <c r="K154" i="3"/>
  <c r="J154" i="3"/>
  <c r="G154" i="3"/>
  <c r="F154" i="3"/>
  <c r="E154" i="3"/>
  <c r="H154" i="3" s="1"/>
  <c r="D154" i="3"/>
  <c r="Z153" i="3"/>
  <c r="Y153" i="3"/>
  <c r="X153" i="3"/>
  <c r="N153" i="3"/>
  <c r="H153" i="3"/>
  <c r="X152" i="3"/>
  <c r="Y152" i="3" s="1"/>
  <c r="Z152" i="3" s="1"/>
  <c r="N152" i="3"/>
  <c r="H152" i="3"/>
  <c r="Z151" i="3"/>
  <c r="X151" i="3"/>
  <c r="Y151" i="3" s="1"/>
  <c r="N151" i="3"/>
  <c r="H151" i="3"/>
  <c r="Z150" i="3"/>
  <c r="Y150" i="3"/>
  <c r="X150" i="3"/>
  <c r="N150" i="3"/>
  <c r="H150" i="3"/>
  <c r="X149" i="3"/>
  <c r="Y149" i="3" s="1"/>
  <c r="Z149" i="3" s="1"/>
  <c r="N149" i="3"/>
  <c r="H149" i="3"/>
  <c r="X148" i="3"/>
  <c r="N148" i="3"/>
  <c r="H148" i="3"/>
  <c r="Z147" i="3"/>
  <c r="X147" i="3"/>
  <c r="Y147" i="3" s="1"/>
  <c r="N147" i="3"/>
  <c r="H147" i="3"/>
  <c r="Z146" i="3"/>
  <c r="Y146" i="3"/>
  <c r="X146" i="3"/>
  <c r="N146" i="3"/>
  <c r="H146" i="3"/>
  <c r="W145" i="3"/>
  <c r="V145" i="3"/>
  <c r="U145" i="3"/>
  <c r="T145" i="3"/>
  <c r="R145" i="3"/>
  <c r="Q145" i="3"/>
  <c r="P145" i="3"/>
  <c r="M145" i="3"/>
  <c r="L145" i="3"/>
  <c r="K145" i="3"/>
  <c r="N145" i="3" s="1"/>
  <c r="J145" i="3"/>
  <c r="H145" i="3"/>
  <c r="G145" i="3"/>
  <c r="F145" i="3"/>
  <c r="E145" i="3"/>
  <c r="D145" i="3"/>
  <c r="Y144" i="3"/>
  <c r="Z144" i="3" s="1"/>
  <c r="X144" i="3"/>
  <c r="N144" i="3"/>
  <c r="H144" i="3"/>
  <c r="X143" i="3"/>
  <c r="N143" i="3"/>
  <c r="H143" i="3"/>
  <c r="Y142" i="3"/>
  <c r="X142" i="3"/>
  <c r="N142" i="3"/>
  <c r="H142" i="3"/>
  <c r="W141" i="3"/>
  <c r="V141" i="3"/>
  <c r="U141" i="3"/>
  <c r="T141" i="3"/>
  <c r="R141" i="3"/>
  <c r="Q141" i="3"/>
  <c r="P141" i="3"/>
  <c r="M141" i="3"/>
  <c r="L141" i="3"/>
  <c r="K141" i="3"/>
  <c r="J141" i="3"/>
  <c r="G141" i="3"/>
  <c r="F141" i="3"/>
  <c r="E141" i="3"/>
  <c r="D141" i="3"/>
  <c r="Z140" i="3"/>
  <c r="Y140" i="3"/>
  <c r="X140" i="3"/>
  <c r="N140" i="3"/>
  <c r="H140" i="3"/>
  <c r="Z139" i="3"/>
  <c r="X139" i="3"/>
  <c r="Y139" i="3" s="1"/>
  <c r="N139" i="3"/>
  <c r="H139" i="3"/>
  <c r="X138" i="3"/>
  <c r="N138" i="3"/>
  <c r="H138" i="3"/>
  <c r="W137" i="3"/>
  <c r="V137" i="3"/>
  <c r="U137" i="3"/>
  <c r="T137" i="3"/>
  <c r="R137" i="3"/>
  <c r="Q137" i="3"/>
  <c r="P137" i="3"/>
  <c r="M137" i="3"/>
  <c r="L137" i="3"/>
  <c r="K137" i="3"/>
  <c r="J137" i="3"/>
  <c r="G137" i="3"/>
  <c r="F137" i="3"/>
  <c r="E137" i="3"/>
  <c r="H137" i="3" s="1"/>
  <c r="D137" i="3"/>
  <c r="Y136" i="3"/>
  <c r="Z136" i="3" s="1"/>
  <c r="X136" i="3"/>
  <c r="N136" i="3"/>
  <c r="H136" i="3"/>
  <c r="Z135" i="3"/>
  <c r="Y135" i="3"/>
  <c r="X135" i="3"/>
  <c r="N135" i="3"/>
  <c r="H135" i="3"/>
  <c r="Y134" i="3"/>
  <c r="Z134" i="3" s="1"/>
  <c r="X134" i="3"/>
  <c r="N134" i="3"/>
  <c r="H134" i="3"/>
  <c r="Z133" i="3"/>
  <c r="X133" i="3"/>
  <c r="Y133" i="3" s="1"/>
  <c r="N133" i="3"/>
  <c r="H133" i="3"/>
  <c r="Z132" i="3"/>
  <c r="X132" i="3"/>
  <c r="Y132" i="3" s="1"/>
  <c r="N132" i="3"/>
  <c r="H132" i="3"/>
  <c r="X131" i="3"/>
  <c r="Y131" i="3" s="1"/>
  <c r="Z131" i="3" s="1"/>
  <c r="N131" i="3"/>
  <c r="H131" i="3"/>
  <c r="Z130" i="3"/>
  <c r="Y130" i="3"/>
  <c r="X130" i="3"/>
  <c r="N130" i="3"/>
  <c r="H130" i="3"/>
  <c r="Z129" i="3"/>
  <c r="Y129" i="3"/>
  <c r="X129" i="3"/>
  <c r="N129" i="3"/>
  <c r="H129" i="3"/>
  <c r="Y128" i="3"/>
  <c r="Z128" i="3" s="1"/>
  <c r="X128" i="3"/>
  <c r="N128" i="3"/>
  <c r="H128" i="3"/>
  <c r="Z127" i="3"/>
  <c r="Y127" i="3"/>
  <c r="X127" i="3"/>
  <c r="N127" i="3"/>
  <c r="H127" i="3"/>
  <c r="X126" i="3"/>
  <c r="Y126" i="3" s="1"/>
  <c r="N126" i="3"/>
  <c r="H126" i="3"/>
  <c r="W125" i="3"/>
  <c r="V125" i="3"/>
  <c r="U125" i="3"/>
  <c r="T125" i="3"/>
  <c r="R125" i="3"/>
  <c r="Q125" i="3"/>
  <c r="P125" i="3"/>
  <c r="M125" i="3"/>
  <c r="L125" i="3"/>
  <c r="N125" i="3" s="1"/>
  <c r="K125" i="3"/>
  <c r="J125" i="3"/>
  <c r="G125" i="3"/>
  <c r="F125" i="3"/>
  <c r="E125" i="3"/>
  <c r="H125" i="3" s="1"/>
  <c r="D125" i="3"/>
  <c r="Z124" i="3"/>
  <c r="Y124" i="3"/>
  <c r="X124" i="3"/>
  <c r="N124" i="3"/>
  <c r="H124" i="3"/>
  <c r="X123" i="3"/>
  <c r="Y123" i="3" s="1"/>
  <c r="N123" i="3"/>
  <c r="H123" i="3"/>
  <c r="Z122" i="3"/>
  <c r="Y122" i="3"/>
  <c r="X122" i="3"/>
  <c r="N122" i="3"/>
  <c r="H122" i="3"/>
  <c r="X121" i="3"/>
  <c r="W121" i="3"/>
  <c r="V121" i="3"/>
  <c r="U121" i="3"/>
  <c r="T121" i="3"/>
  <c r="R121" i="3"/>
  <c r="Q121" i="3"/>
  <c r="P121" i="3"/>
  <c r="N121" i="3"/>
  <c r="M121" i="3"/>
  <c r="L121" i="3"/>
  <c r="K121" i="3"/>
  <c r="J121" i="3"/>
  <c r="G121" i="3"/>
  <c r="F121" i="3"/>
  <c r="E121" i="3"/>
  <c r="H121" i="3" s="1"/>
  <c r="D121" i="3"/>
  <c r="Z120" i="3"/>
  <c r="Y120" i="3"/>
  <c r="X120" i="3"/>
  <c r="N120" i="3"/>
  <c r="H120" i="3"/>
  <c r="Z119" i="3"/>
  <c r="X119" i="3"/>
  <c r="X176" i="1" s="1"/>
  <c r="N119" i="3"/>
  <c r="H119" i="3"/>
  <c r="Y118" i="3"/>
  <c r="Z118" i="3" s="1"/>
  <c r="X118" i="3"/>
  <c r="N118" i="3"/>
  <c r="H118" i="3"/>
  <c r="Y117" i="3"/>
  <c r="Z117" i="3" s="1"/>
  <c r="X117" i="3"/>
  <c r="N117" i="3"/>
  <c r="H117" i="3"/>
  <c r="Y116" i="3"/>
  <c r="Z116" i="3" s="1"/>
  <c r="X116" i="3"/>
  <c r="N116" i="3"/>
  <c r="H116" i="3"/>
  <c r="X115" i="3"/>
  <c r="N115" i="3"/>
  <c r="H115" i="3"/>
  <c r="Y114" i="3"/>
  <c r="Z114" i="3" s="1"/>
  <c r="X114" i="3"/>
  <c r="N114" i="3"/>
  <c r="H114" i="3"/>
  <c r="Z113" i="3"/>
  <c r="Y113" i="3"/>
  <c r="Y178" i="1" s="1"/>
  <c r="X113" i="3"/>
  <c r="N113" i="3"/>
  <c r="H113" i="3"/>
  <c r="Z112" i="3"/>
  <c r="Y112" i="3"/>
  <c r="X112" i="3"/>
  <c r="N112" i="3"/>
  <c r="H112" i="3"/>
  <c r="X111" i="3"/>
  <c r="N111" i="3"/>
  <c r="H111" i="3"/>
  <c r="W110" i="3"/>
  <c r="V110" i="3"/>
  <c r="U110" i="3"/>
  <c r="T110" i="3"/>
  <c r="R110" i="3"/>
  <c r="Q110" i="3"/>
  <c r="P110" i="3"/>
  <c r="M110" i="3"/>
  <c r="L110" i="3"/>
  <c r="K110" i="3"/>
  <c r="J110" i="3"/>
  <c r="N110" i="3" s="1"/>
  <c r="G110" i="3"/>
  <c r="F110" i="3"/>
  <c r="E110" i="3"/>
  <c r="H110" i="3" s="1"/>
  <c r="D110" i="3"/>
  <c r="Y109" i="3"/>
  <c r="Y106" i="3" s="1"/>
  <c r="X109" i="3"/>
  <c r="N109" i="3"/>
  <c r="H109" i="3"/>
  <c r="Y108" i="3"/>
  <c r="Z108" i="3" s="1"/>
  <c r="X108" i="3"/>
  <c r="N108" i="3"/>
  <c r="H108" i="3"/>
  <c r="Z107" i="3"/>
  <c r="Y107" i="3"/>
  <c r="X107" i="3"/>
  <c r="N107" i="3"/>
  <c r="H107" i="3"/>
  <c r="X106" i="3"/>
  <c r="W106" i="3"/>
  <c r="V106" i="3"/>
  <c r="U106" i="3"/>
  <c r="T106" i="3"/>
  <c r="Z106" i="3" s="1"/>
  <c r="R106" i="3"/>
  <c r="Q106" i="3"/>
  <c r="P106" i="3"/>
  <c r="N106" i="3"/>
  <c r="M106" i="3"/>
  <c r="L106" i="3"/>
  <c r="K106" i="3"/>
  <c r="J106" i="3"/>
  <c r="G106" i="3"/>
  <c r="F106" i="3"/>
  <c r="E106" i="3"/>
  <c r="H106" i="3" s="1"/>
  <c r="D106" i="3"/>
  <c r="X105" i="3"/>
  <c r="Y105" i="3" s="1"/>
  <c r="Z105" i="3" s="1"/>
  <c r="N105" i="3"/>
  <c r="H105" i="3"/>
  <c r="X104" i="3"/>
  <c r="N104" i="3"/>
  <c r="H104" i="3"/>
  <c r="W103" i="3"/>
  <c r="V103" i="3"/>
  <c r="U103" i="3"/>
  <c r="T103" i="3"/>
  <c r="R103" i="3"/>
  <c r="Q103" i="3"/>
  <c r="Q198" i="3" s="1"/>
  <c r="P103" i="3"/>
  <c r="M103" i="3"/>
  <c r="L103" i="3"/>
  <c r="N103" i="3" s="1"/>
  <c r="K103" i="3"/>
  <c r="J103" i="3"/>
  <c r="G103" i="3"/>
  <c r="F103" i="3"/>
  <c r="F198" i="3" s="1"/>
  <c r="E103" i="3"/>
  <c r="D103" i="3"/>
  <c r="Y102" i="3"/>
  <c r="Z102" i="3" s="1"/>
  <c r="X102" i="3"/>
  <c r="N102" i="3"/>
  <c r="H102" i="3"/>
  <c r="Z101" i="3"/>
  <c r="X101" i="3"/>
  <c r="N101" i="3"/>
  <c r="H101" i="3"/>
  <c r="X100" i="3"/>
  <c r="Y100" i="3" s="1"/>
  <c r="Z100" i="3" s="1"/>
  <c r="N100" i="3"/>
  <c r="H100" i="3"/>
  <c r="X99" i="3"/>
  <c r="Y99" i="3" s="1"/>
  <c r="Z99" i="3" s="1"/>
  <c r="N99" i="3"/>
  <c r="H99" i="3"/>
  <c r="Y98" i="3"/>
  <c r="Z98" i="3" s="1"/>
  <c r="X98" i="3"/>
  <c r="N98" i="3"/>
  <c r="H98" i="3"/>
  <c r="Z97" i="3"/>
  <c r="Y97" i="3"/>
  <c r="X97" i="3"/>
  <c r="N97" i="3"/>
  <c r="H97" i="3"/>
  <c r="Z96" i="3"/>
  <c r="Y96" i="3"/>
  <c r="X96" i="3"/>
  <c r="N96" i="3"/>
  <c r="H96" i="3"/>
  <c r="Y95" i="3"/>
  <c r="Z95" i="3" s="1"/>
  <c r="X95" i="3"/>
  <c r="N95" i="3"/>
  <c r="H95" i="3"/>
  <c r="Z94" i="3"/>
  <c r="Y94" i="3"/>
  <c r="X94" i="3"/>
  <c r="N94" i="3"/>
  <c r="H94" i="3"/>
  <c r="Y93" i="3"/>
  <c r="X93" i="3"/>
  <c r="N93" i="3"/>
  <c r="H93" i="3"/>
  <c r="W92" i="3"/>
  <c r="V92" i="3"/>
  <c r="U92" i="3"/>
  <c r="T92" i="3"/>
  <c r="R92" i="3"/>
  <c r="Q92" i="3"/>
  <c r="P92" i="3"/>
  <c r="N92" i="3"/>
  <c r="M92" i="3"/>
  <c r="L92" i="3"/>
  <c r="K92" i="3"/>
  <c r="J92" i="3"/>
  <c r="G92" i="3"/>
  <c r="F92" i="3"/>
  <c r="E92" i="3"/>
  <c r="D92" i="3"/>
  <c r="P89" i="3"/>
  <c r="M89" i="3"/>
  <c r="X88" i="3"/>
  <c r="Y88" i="3" s="1"/>
  <c r="Z88" i="3" s="1"/>
  <c r="N88" i="3"/>
  <c r="H88" i="3"/>
  <c r="Y87" i="3"/>
  <c r="Z87" i="3" s="1"/>
  <c r="X87" i="3"/>
  <c r="N87" i="3"/>
  <c r="H87" i="3"/>
  <c r="X86" i="3"/>
  <c r="N86" i="3"/>
  <c r="H86" i="3"/>
  <c r="Z85" i="3"/>
  <c r="Y85" i="3"/>
  <c r="X85" i="3"/>
  <c r="N85" i="3"/>
  <c r="H85" i="3"/>
  <c r="X84" i="3"/>
  <c r="W84" i="3"/>
  <c r="V84" i="3"/>
  <c r="U84" i="3"/>
  <c r="T84" i="3"/>
  <c r="R84" i="3"/>
  <c r="Q84" i="3"/>
  <c r="P84" i="3"/>
  <c r="N84" i="3"/>
  <c r="M84" i="3"/>
  <c r="L84" i="3"/>
  <c r="K84" i="3"/>
  <c r="J84" i="3"/>
  <c r="G84" i="3"/>
  <c r="F84" i="3"/>
  <c r="E84" i="3"/>
  <c r="H84" i="3" s="1"/>
  <c r="D84" i="3"/>
  <c r="X83" i="3"/>
  <c r="Y83" i="3" s="1"/>
  <c r="Z83" i="3" s="1"/>
  <c r="N83" i="3"/>
  <c r="H83" i="3"/>
  <c r="Z82" i="3"/>
  <c r="Y82" i="3"/>
  <c r="X82" i="3"/>
  <c r="N82" i="3"/>
  <c r="H82" i="3"/>
  <c r="Z81" i="3"/>
  <c r="Y81" i="3"/>
  <c r="X81" i="3"/>
  <c r="N81" i="3"/>
  <c r="H81" i="3"/>
  <c r="Z80" i="3"/>
  <c r="Y80" i="3"/>
  <c r="X80" i="3"/>
  <c r="N80" i="3"/>
  <c r="H80" i="3"/>
  <c r="Y79" i="3"/>
  <c r="Z79" i="3" s="1"/>
  <c r="X79" i="3"/>
  <c r="N79" i="3"/>
  <c r="H79" i="3"/>
  <c r="X78" i="3"/>
  <c r="Y78" i="3" s="1"/>
  <c r="Z78" i="3" s="1"/>
  <c r="N78" i="3"/>
  <c r="H78" i="3"/>
  <c r="Z77" i="3"/>
  <c r="Y77" i="3"/>
  <c r="X77" i="3"/>
  <c r="N77" i="3"/>
  <c r="H77" i="3"/>
  <c r="Y76" i="3"/>
  <c r="Y75" i="3" s="1"/>
  <c r="X76" i="3"/>
  <c r="N76" i="3"/>
  <c r="H76" i="3"/>
  <c r="W75" i="3"/>
  <c r="V75" i="3"/>
  <c r="U75" i="3"/>
  <c r="T75" i="3"/>
  <c r="R75" i="3"/>
  <c r="Q75" i="3"/>
  <c r="P75" i="3"/>
  <c r="M75" i="3"/>
  <c r="L75" i="3"/>
  <c r="K75" i="3"/>
  <c r="J75" i="3"/>
  <c r="H75" i="3"/>
  <c r="G75" i="3"/>
  <c r="F75" i="3"/>
  <c r="E75" i="3"/>
  <c r="D75" i="3"/>
  <c r="X74" i="3"/>
  <c r="Y74" i="3" s="1"/>
  <c r="Z74" i="3" s="1"/>
  <c r="N74" i="3"/>
  <c r="H74" i="3"/>
  <c r="Y73" i="3"/>
  <c r="Z73" i="3" s="1"/>
  <c r="X73" i="3"/>
  <c r="N73" i="3"/>
  <c r="H73" i="3"/>
  <c r="Y72" i="3"/>
  <c r="Z72" i="3" s="1"/>
  <c r="X72" i="3"/>
  <c r="N72" i="3"/>
  <c r="H72" i="3"/>
  <c r="Y71" i="3"/>
  <c r="X71" i="3"/>
  <c r="N71" i="3"/>
  <c r="H71" i="3"/>
  <c r="W70" i="3"/>
  <c r="V70" i="3"/>
  <c r="U70" i="3"/>
  <c r="T70" i="3"/>
  <c r="R70" i="3"/>
  <c r="Q70" i="3"/>
  <c r="P70" i="3"/>
  <c r="M70" i="3"/>
  <c r="L70" i="3"/>
  <c r="N70" i="3" s="1"/>
  <c r="K70" i="3"/>
  <c r="J70" i="3"/>
  <c r="G70" i="3"/>
  <c r="F70" i="3"/>
  <c r="E70" i="3"/>
  <c r="D70" i="3"/>
  <c r="X69" i="3"/>
  <c r="Y69" i="3" s="1"/>
  <c r="N69" i="3"/>
  <c r="H69" i="3"/>
  <c r="X68" i="3"/>
  <c r="Y68" i="3" s="1"/>
  <c r="Z68" i="3" s="1"/>
  <c r="N68" i="3"/>
  <c r="H68" i="3"/>
  <c r="Z67" i="3"/>
  <c r="Y67" i="3"/>
  <c r="Y96" i="1" s="1"/>
  <c r="X67" i="3"/>
  <c r="N67" i="3"/>
  <c r="H67" i="3"/>
  <c r="X66" i="3"/>
  <c r="Y66" i="3" s="1"/>
  <c r="Z66" i="3" s="1"/>
  <c r="N66" i="3"/>
  <c r="H66" i="3"/>
  <c r="X65" i="3"/>
  <c r="Y65" i="3" s="1"/>
  <c r="Z65" i="3" s="1"/>
  <c r="N65" i="3"/>
  <c r="H65" i="3"/>
  <c r="X64" i="3"/>
  <c r="N64" i="3"/>
  <c r="H64" i="3"/>
  <c r="Z63" i="3"/>
  <c r="Y63" i="3"/>
  <c r="X63" i="3"/>
  <c r="N63" i="3"/>
  <c r="H63" i="3"/>
  <c r="Z62" i="3"/>
  <c r="Y62" i="3"/>
  <c r="X62" i="3"/>
  <c r="N62" i="3"/>
  <c r="H62" i="3"/>
  <c r="Y61" i="3"/>
  <c r="Z61" i="3" s="1"/>
  <c r="X61" i="3"/>
  <c r="N61" i="3"/>
  <c r="H61" i="3"/>
  <c r="Y60" i="3"/>
  <c r="Z60" i="3" s="1"/>
  <c r="X60" i="3"/>
  <c r="N60" i="3"/>
  <c r="H60" i="3"/>
  <c r="Z59" i="3"/>
  <c r="Y59" i="3"/>
  <c r="X59" i="3"/>
  <c r="N59" i="3"/>
  <c r="H59" i="3"/>
  <c r="Y58" i="3"/>
  <c r="X58" i="3"/>
  <c r="N58" i="3"/>
  <c r="H58" i="3"/>
  <c r="W57" i="3"/>
  <c r="V57" i="3"/>
  <c r="U57" i="3"/>
  <c r="T57" i="3"/>
  <c r="R57" i="3"/>
  <c r="Q57" i="3"/>
  <c r="P57" i="3"/>
  <c r="M57" i="3"/>
  <c r="L57" i="3"/>
  <c r="K57" i="3"/>
  <c r="J57" i="3"/>
  <c r="N57" i="3" s="1"/>
  <c r="H57" i="3"/>
  <c r="G57" i="3"/>
  <c r="F57" i="3"/>
  <c r="E57" i="3"/>
  <c r="D57" i="3"/>
  <c r="X56" i="3"/>
  <c r="N56" i="3"/>
  <c r="H56" i="3"/>
  <c r="W55" i="3"/>
  <c r="V55" i="3"/>
  <c r="U55" i="3"/>
  <c r="T55" i="3"/>
  <c r="R55" i="3"/>
  <c r="Q55" i="3"/>
  <c r="P55" i="3"/>
  <c r="M55" i="3"/>
  <c r="L55" i="3"/>
  <c r="K55" i="3"/>
  <c r="J55" i="3"/>
  <c r="G55" i="3"/>
  <c r="F55" i="3"/>
  <c r="E55" i="3"/>
  <c r="D55" i="3"/>
  <c r="Y54" i="3"/>
  <c r="Z54" i="3" s="1"/>
  <c r="X54" i="3"/>
  <c r="N54" i="3"/>
  <c r="H54" i="3"/>
  <c r="Z53" i="3"/>
  <c r="Y53" i="3"/>
  <c r="X53" i="3"/>
  <c r="N53" i="3"/>
  <c r="H53" i="3"/>
  <c r="Z52" i="3"/>
  <c r="Y52" i="3"/>
  <c r="X52" i="3"/>
  <c r="N52" i="3"/>
  <c r="H52" i="3"/>
  <c r="X51" i="3"/>
  <c r="Y51" i="3" s="1"/>
  <c r="Z51" i="3" s="1"/>
  <c r="N51" i="3"/>
  <c r="H51" i="3"/>
  <c r="Y50" i="3"/>
  <c r="X50" i="3"/>
  <c r="W50" i="3"/>
  <c r="V50" i="3"/>
  <c r="U50" i="3"/>
  <c r="T50" i="3"/>
  <c r="R50" i="3"/>
  <c r="Q50" i="3"/>
  <c r="P50" i="3"/>
  <c r="N50" i="3"/>
  <c r="M50" i="3"/>
  <c r="L50" i="3"/>
  <c r="K50" i="3"/>
  <c r="J50" i="3"/>
  <c r="G50" i="3"/>
  <c r="F50" i="3"/>
  <c r="E50" i="3"/>
  <c r="H50" i="3" s="1"/>
  <c r="D50" i="3"/>
  <c r="Z49" i="3"/>
  <c r="Y49" i="3"/>
  <c r="X49" i="3"/>
  <c r="N49" i="3"/>
  <c r="H49" i="3"/>
  <c r="Y48" i="3"/>
  <c r="Z48" i="3" s="1"/>
  <c r="X48" i="3"/>
  <c r="X46" i="3" s="1"/>
  <c r="N48" i="3"/>
  <c r="H48" i="3"/>
  <c r="Z47" i="3"/>
  <c r="Y47" i="3"/>
  <c r="X47" i="3"/>
  <c r="N47" i="3"/>
  <c r="H47" i="3"/>
  <c r="W46" i="3"/>
  <c r="V46" i="3"/>
  <c r="U46" i="3"/>
  <c r="T46" i="3"/>
  <c r="R46" i="3"/>
  <c r="Q46" i="3"/>
  <c r="Q89" i="3" s="1"/>
  <c r="P46" i="3"/>
  <c r="M46" i="3"/>
  <c r="L46" i="3"/>
  <c r="K46" i="3"/>
  <c r="J46" i="3"/>
  <c r="H46" i="3"/>
  <c r="G46" i="3"/>
  <c r="G89" i="3" s="1"/>
  <c r="F46" i="3"/>
  <c r="F89" i="3" s="1"/>
  <c r="E46" i="3"/>
  <c r="E89" i="3" s="1"/>
  <c r="D46" i="3"/>
  <c r="U41" i="3"/>
  <c r="Z39" i="3"/>
  <c r="X39" i="3"/>
  <c r="Y39" i="3" s="1"/>
  <c r="N39" i="3"/>
  <c r="H39" i="3"/>
  <c r="X38" i="3"/>
  <c r="Y38" i="3" s="1"/>
  <c r="Z38" i="3" s="1"/>
  <c r="N38" i="3"/>
  <c r="H38" i="3"/>
  <c r="X37" i="3"/>
  <c r="Y37" i="3" s="1"/>
  <c r="N37" i="3"/>
  <c r="H37" i="3"/>
  <c r="W36" i="3"/>
  <c r="V36" i="3"/>
  <c r="U36" i="3"/>
  <c r="T36" i="3"/>
  <c r="R36" i="3"/>
  <c r="R41" i="3" s="1"/>
  <c r="Q36" i="3"/>
  <c r="P36" i="3"/>
  <c r="M36" i="3"/>
  <c r="L36" i="3"/>
  <c r="K36" i="3"/>
  <c r="J36" i="3"/>
  <c r="G36" i="3"/>
  <c r="F36" i="3"/>
  <c r="E36" i="3"/>
  <c r="D36" i="3"/>
  <c r="Z35" i="3"/>
  <c r="Y35" i="3"/>
  <c r="X35" i="3"/>
  <c r="N35" i="3"/>
  <c r="H35" i="3"/>
  <c r="Z34" i="3"/>
  <c r="Y34" i="3"/>
  <c r="X34" i="3"/>
  <c r="N34" i="3"/>
  <c r="H34" i="3"/>
  <c r="Z33" i="3"/>
  <c r="Y33" i="3"/>
  <c r="X33" i="3"/>
  <c r="N33" i="3"/>
  <c r="H33" i="3"/>
  <c r="Z32" i="3"/>
  <c r="Y32" i="3"/>
  <c r="X32" i="3"/>
  <c r="N32" i="3"/>
  <c r="H32" i="3"/>
  <c r="Y31" i="3"/>
  <c r="Z31" i="3" s="1"/>
  <c r="X31" i="3"/>
  <c r="N31" i="3"/>
  <c r="H31" i="3"/>
  <c r="X30" i="3"/>
  <c r="Y30" i="3" s="1"/>
  <c r="Z30" i="3" s="1"/>
  <c r="N30" i="3"/>
  <c r="H30" i="3"/>
  <c r="Y29" i="3"/>
  <c r="Z29" i="3" s="1"/>
  <c r="X29" i="3"/>
  <c r="N29" i="3"/>
  <c r="H29" i="3"/>
  <c r="Z28" i="3"/>
  <c r="Y28" i="3"/>
  <c r="X28" i="3"/>
  <c r="N28" i="3"/>
  <c r="H28" i="3"/>
  <c r="Z27" i="3"/>
  <c r="Y27" i="3"/>
  <c r="X27" i="3"/>
  <c r="N27" i="3"/>
  <c r="H27" i="3"/>
  <c r="Z26" i="3"/>
  <c r="X26" i="3"/>
  <c r="Y26" i="3" s="1"/>
  <c r="Y39" i="1" s="1"/>
  <c r="N26" i="3"/>
  <c r="H26" i="3"/>
  <c r="Y25" i="3"/>
  <c r="Z25" i="3" s="1"/>
  <c r="X25" i="3"/>
  <c r="N25" i="3"/>
  <c r="H25" i="3"/>
  <c r="Y24" i="3"/>
  <c r="Z24" i="3" s="1"/>
  <c r="X24" i="3"/>
  <c r="N24" i="3"/>
  <c r="H24" i="3"/>
  <c r="X23" i="3"/>
  <c r="X22" i="3" s="1"/>
  <c r="N23" i="3"/>
  <c r="H23" i="3"/>
  <c r="W22" i="3"/>
  <c r="V22" i="3"/>
  <c r="U22" i="3"/>
  <c r="T22" i="3"/>
  <c r="R22" i="3"/>
  <c r="Q22" i="3"/>
  <c r="P22" i="3"/>
  <c r="M22" i="3"/>
  <c r="L22" i="3"/>
  <c r="K22" i="3"/>
  <c r="J22" i="3"/>
  <c r="N22" i="3" s="1"/>
  <c r="H22" i="3"/>
  <c r="G22" i="3"/>
  <c r="F22" i="3"/>
  <c r="E22" i="3"/>
  <c r="D22" i="3"/>
  <c r="X21" i="3"/>
  <c r="N21" i="3"/>
  <c r="H21" i="3"/>
  <c r="W20" i="3"/>
  <c r="V20" i="3"/>
  <c r="U20" i="3"/>
  <c r="T20" i="3"/>
  <c r="R20" i="3"/>
  <c r="Q20" i="3"/>
  <c r="P20" i="3"/>
  <c r="M20" i="3"/>
  <c r="L20" i="3"/>
  <c r="K20" i="3"/>
  <c r="K41" i="3" s="1"/>
  <c r="J20" i="3"/>
  <c r="N20" i="3" s="1"/>
  <c r="G20" i="3"/>
  <c r="F20" i="3"/>
  <c r="E20" i="3"/>
  <c r="D20" i="3"/>
  <c r="Y19" i="3"/>
  <c r="Z19" i="3" s="1"/>
  <c r="X19" i="3"/>
  <c r="N19" i="3"/>
  <c r="H19" i="3"/>
  <c r="Y18" i="3"/>
  <c r="Z18" i="3" s="1"/>
  <c r="X18" i="3"/>
  <c r="N18" i="3"/>
  <c r="H18" i="3"/>
  <c r="Z17" i="3"/>
  <c r="Y17" i="3"/>
  <c r="X17" i="3"/>
  <c r="N17" i="3"/>
  <c r="H17" i="3"/>
  <c r="Z16" i="3"/>
  <c r="X16" i="3"/>
  <c r="Y16" i="3" s="1"/>
  <c r="N16" i="3"/>
  <c r="H16" i="3"/>
  <c r="Y15" i="3"/>
  <c r="Z15" i="3" s="1"/>
  <c r="X15" i="3"/>
  <c r="X13" i="3" s="1"/>
  <c r="N15" i="3"/>
  <c r="H15" i="3"/>
  <c r="Y14" i="3"/>
  <c r="Z14" i="3" s="1"/>
  <c r="X14" i="3"/>
  <c r="N14" i="3"/>
  <c r="H14" i="3"/>
  <c r="W13" i="3"/>
  <c r="V13" i="3"/>
  <c r="V41" i="3" s="1"/>
  <c r="U13" i="3"/>
  <c r="T13" i="3"/>
  <c r="R13" i="3"/>
  <c r="Q13" i="3"/>
  <c r="P13" i="3"/>
  <c r="N13" i="3"/>
  <c r="M13" i="3"/>
  <c r="L13" i="3"/>
  <c r="L41" i="3" s="1"/>
  <c r="K13" i="3"/>
  <c r="J13" i="3"/>
  <c r="G13" i="3"/>
  <c r="F13" i="3"/>
  <c r="E13" i="3"/>
  <c r="D13" i="3"/>
  <c r="Z12" i="3"/>
  <c r="Y12" i="3"/>
  <c r="X12" i="3"/>
  <c r="N12" i="3"/>
  <c r="H12" i="3"/>
  <c r="Z11" i="3"/>
  <c r="Y11" i="3"/>
  <c r="X11" i="3"/>
  <c r="W11" i="3"/>
  <c r="W41" i="3" s="1"/>
  <c r="V11" i="3"/>
  <c r="U11" i="3"/>
  <c r="T11" i="3"/>
  <c r="R11" i="3"/>
  <c r="Q11" i="3"/>
  <c r="P11" i="3"/>
  <c r="M11" i="3"/>
  <c r="L11" i="3"/>
  <c r="K11" i="3"/>
  <c r="J11" i="3"/>
  <c r="N11" i="3" s="1"/>
  <c r="G11" i="3"/>
  <c r="G41" i="3" s="1"/>
  <c r="F11" i="3"/>
  <c r="E11" i="3"/>
  <c r="D11" i="3"/>
  <c r="H11" i="3" s="1"/>
  <c r="W209" i="2"/>
  <c r="M209" i="2"/>
  <c r="Y208" i="2"/>
  <c r="Z208" i="2" s="1"/>
  <c r="X208" i="2"/>
  <c r="N208" i="2"/>
  <c r="H208" i="2"/>
  <c r="Y207" i="2"/>
  <c r="X207" i="2"/>
  <c r="W207" i="2"/>
  <c r="V207" i="2"/>
  <c r="U207" i="2"/>
  <c r="T207" i="2"/>
  <c r="R207" i="2"/>
  <c r="Q207" i="2"/>
  <c r="P207" i="2"/>
  <c r="N207" i="2"/>
  <c r="M207" i="2"/>
  <c r="L207" i="2"/>
  <c r="K207" i="2"/>
  <c r="J207" i="2"/>
  <c r="G207" i="2"/>
  <c r="F207" i="2"/>
  <c r="E207" i="2"/>
  <c r="H207" i="2" s="1"/>
  <c r="D207" i="2"/>
  <c r="X206" i="2"/>
  <c r="Y206" i="2" s="1"/>
  <c r="Z206" i="2" s="1"/>
  <c r="N206" i="2"/>
  <c r="H206" i="2"/>
  <c r="Z205" i="2"/>
  <c r="X205" i="2"/>
  <c r="N205" i="2"/>
  <c r="H205" i="2"/>
  <c r="Z204" i="2"/>
  <c r="Y204" i="2"/>
  <c r="X204" i="2"/>
  <c r="N204" i="2"/>
  <c r="H204" i="2"/>
  <c r="Z203" i="2"/>
  <c r="Y203" i="2"/>
  <c r="X203" i="2"/>
  <c r="N203" i="2"/>
  <c r="H203" i="2"/>
  <c r="W202" i="2"/>
  <c r="V202" i="2"/>
  <c r="U202" i="2"/>
  <c r="T202" i="2"/>
  <c r="R202" i="2"/>
  <c r="Q202" i="2"/>
  <c r="P202" i="2"/>
  <c r="M202" i="2"/>
  <c r="L202" i="2"/>
  <c r="K202" i="2"/>
  <c r="J202" i="2"/>
  <c r="G202" i="2"/>
  <c r="F202" i="2"/>
  <c r="E202" i="2"/>
  <c r="H202" i="2" s="1"/>
  <c r="D202" i="2"/>
  <c r="X201" i="2"/>
  <c r="N201" i="2"/>
  <c r="H201" i="2"/>
  <c r="W200" i="2"/>
  <c r="V200" i="2"/>
  <c r="U200" i="2"/>
  <c r="T200" i="2"/>
  <c r="R200" i="2"/>
  <c r="Q200" i="2"/>
  <c r="P200" i="2"/>
  <c r="M200" i="2"/>
  <c r="L200" i="2"/>
  <c r="K200" i="2"/>
  <c r="J200" i="2"/>
  <c r="G200" i="2"/>
  <c r="F200" i="2"/>
  <c r="E200" i="2"/>
  <c r="H200" i="2" s="1"/>
  <c r="D200" i="2"/>
  <c r="Y199" i="2"/>
  <c r="Z199" i="2" s="1"/>
  <c r="X199" i="2"/>
  <c r="N199" i="2"/>
  <c r="H199" i="2"/>
  <c r="X198" i="2"/>
  <c r="X197" i="2" s="1"/>
  <c r="N198" i="2"/>
  <c r="H198" i="2"/>
  <c r="W197" i="2"/>
  <c r="V197" i="2"/>
  <c r="U197" i="2"/>
  <c r="T197" i="2"/>
  <c r="R197" i="2"/>
  <c r="Q197" i="2"/>
  <c r="P197" i="2"/>
  <c r="M197" i="2"/>
  <c r="L197" i="2"/>
  <c r="K197" i="2"/>
  <c r="J197" i="2"/>
  <c r="H197" i="2"/>
  <c r="G197" i="2"/>
  <c r="F197" i="2"/>
  <c r="E197" i="2"/>
  <c r="D197" i="2"/>
  <c r="X196" i="2"/>
  <c r="N196" i="2"/>
  <c r="H196" i="2"/>
  <c r="W195" i="2"/>
  <c r="V195" i="2"/>
  <c r="U195" i="2"/>
  <c r="T195" i="2"/>
  <c r="R195" i="2"/>
  <c r="Q195" i="2"/>
  <c r="P195" i="2"/>
  <c r="M195" i="2"/>
  <c r="L195" i="2"/>
  <c r="K195" i="2"/>
  <c r="J195" i="2"/>
  <c r="N195" i="2" s="1"/>
  <c r="G195" i="2"/>
  <c r="F195" i="2"/>
  <c r="E195" i="2"/>
  <c r="H195" i="2" s="1"/>
  <c r="D195" i="2"/>
  <c r="Z194" i="2"/>
  <c r="Y194" i="2"/>
  <c r="X194" i="2"/>
  <c r="N194" i="2"/>
  <c r="H194" i="2"/>
  <c r="Z193" i="2"/>
  <c r="Y193" i="2"/>
  <c r="Y192" i="2" s="1"/>
  <c r="X193" i="2"/>
  <c r="X192" i="2" s="1"/>
  <c r="N193" i="2"/>
  <c r="H193" i="2"/>
  <c r="W192" i="2"/>
  <c r="V192" i="2"/>
  <c r="U192" i="2"/>
  <c r="T192" i="2"/>
  <c r="Z192" i="2" s="1"/>
  <c r="R192" i="2"/>
  <c r="Q192" i="2"/>
  <c r="P192" i="2"/>
  <c r="M192" i="2"/>
  <c r="L192" i="2"/>
  <c r="K192" i="2"/>
  <c r="J192" i="2"/>
  <c r="H192" i="2"/>
  <c r="G192" i="2"/>
  <c r="F192" i="2"/>
  <c r="E192" i="2"/>
  <c r="D192" i="2"/>
  <c r="Z191" i="2"/>
  <c r="X191" i="2"/>
  <c r="Y191" i="2" s="1"/>
  <c r="N191" i="2"/>
  <c r="H191" i="2"/>
  <c r="Z190" i="2"/>
  <c r="X190" i="2"/>
  <c r="Y190" i="2" s="1"/>
  <c r="N190" i="2"/>
  <c r="H190" i="2"/>
  <c r="X189" i="2"/>
  <c r="Y189" i="2" s="1"/>
  <c r="N189" i="2"/>
  <c r="H189" i="2"/>
  <c r="W188" i="2"/>
  <c r="V188" i="2"/>
  <c r="U188" i="2"/>
  <c r="T188" i="2"/>
  <c r="R188" i="2"/>
  <c r="Q188" i="2"/>
  <c r="P188" i="2"/>
  <c r="M188" i="2"/>
  <c r="L188" i="2"/>
  <c r="K188" i="2"/>
  <c r="J188" i="2"/>
  <c r="G188" i="2"/>
  <c r="F188" i="2"/>
  <c r="E188" i="2"/>
  <c r="H188" i="2" s="1"/>
  <c r="D188" i="2"/>
  <c r="Y187" i="2"/>
  <c r="X187" i="2"/>
  <c r="N187" i="2"/>
  <c r="H187" i="2"/>
  <c r="X186" i="2"/>
  <c r="Y186" i="2" s="1"/>
  <c r="Z186" i="2" s="1"/>
  <c r="N186" i="2"/>
  <c r="H186" i="2"/>
  <c r="X185" i="2"/>
  <c r="N185" i="2"/>
  <c r="H185" i="2"/>
  <c r="Z184" i="2"/>
  <c r="X184" i="2"/>
  <c r="Y184" i="2" s="1"/>
  <c r="N184" i="2"/>
  <c r="H184" i="2"/>
  <c r="X183" i="2"/>
  <c r="N183" i="2"/>
  <c r="H183" i="2"/>
  <c r="Z182" i="2"/>
  <c r="Y182" i="2"/>
  <c r="X182" i="2"/>
  <c r="N182" i="2"/>
  <c r="H182" i="2"/>
  <c r="Z181" i="2"/>
  <c r="Y181" i="2"/>
  <c r="X181" i="2"/>
  <c r="N181" i="2"/>
  <c r="H181" i="2"/>
  <c r="X180" i="2"/>
  <c r="N180" i="2"/>
  <c r="H180" i="2"/>
  <c r="Z179" i="2"/>
  <c r="Y179" i="2"/>
  <c r="X179" i="2"/>
  <c r="N179" i="2"/>
  <c r="H179" i="2"/>
  <c r="Z178" i="2"/>
  <c r="X178" i="2"/>
  <c r="Y178" i="2" s="1"/>
  <c r="N178" i="2"/>
  <c r="H178" i="2"/>
  <c r="X177" i="2"/>
  <c r="Y177" i="2" s="1"/>
  <c r="Z177" i="2" s="1"/>
  <c r="N177" i="2"/>
  <c r="H177" i="2"/>
  <c r="W176" i="2"/>
  <c r="V176" i="2"/>
  <c r="U176" i="2"/>
  <c r="T176" i="2"/>
  <c r="R176" i="2"/>
  <c r="Q176" i="2"/>
  <c r="P176" i="2"/>
  <c r="N176" i="2"/>
  <c r="M176" i="2"/>
  <c r="L176" i="2"/>
  <c r="K176" i="2"/>
  <c r="J176" i="2"/>
  <c r="G176" i="2"/>
  <c r="F176" i="2"/>
  <c r="E176" i="2"/>
  <c r="D176" i="2"/>
  <c r="X175" i="2"/>
  <c r="Y175" i="2" s="1"/>
  <c r="Z175" i="2" s="1"/>
  <c r="N175" i="2"/>
  <c r="H175" i="2"/>
  <c r="Y174" i="2"/>
  <c r="X174" i="2"/>
  <c r="N174" i="2"/>
  <c r="H174" i="2"/>
  <c r="X173" i="2"/>
  <c r="Y173" i="2" s="1"/>
  <c r="Z173" i="2" s="1"/>
  <c r="N173" i="2"/>
  <c r="H173" i="2"/>
  <c r="Z172" i="2"/>
  <c r="X172" i="2"/>
  <c r="N172" i="2"/>
  <c r="H172" i="2"/>
  <c r="Z171" i="2"/>
  <c r="Y171" i="2"/>
  <c r="X171" i="2"/>
  <c r="N171" i="2"/>
  <c r="H171" i="2"/>
  <c r="X170" i="2"/>
  <c r="N170" i="2"/>
  <c r="H170" i="2"/>
  <c r="Z169" i="2"/>
  <c r="Y169" i="2"/>
  <c r="X169" i="2"/>
  <c r="N169" i="2"/>
  <c r="H169" i="2"/>
  <c r="Z168" i="2"/>
  <c r="Y168" i="2"/>
  <c r="X168" i="2"/>
  <c r="N168" i="2"/>
  <c r="H168" i="2"/>
  <c r="X167" i="2"/>
  <c r="Y167" i="2" s="1"/>
  <c r="N167" i="2"/>
  <c r="H167" i="2"/>
  <c r="Z166" i="2"/>
  <c r="Y166" i="2"/>
  <c r="X166" i="2"/>
  <c r="N166" i="2"/>
  <c r="H166" i="2"/>
  <c r="Z165" i="2"/>
  <c r="X165" i="2"/>
  <c r="Y165" i="2" s="1"/>
  <c r="N165" i="2"/>
  <c r="H165" i="2"/>
  <c r="X164" i="2"/>
  <c r="Y164" i="2" s="1"/>
  <c r="N164" i="2"/>
  <c r="H164" i="2"/>
  <c r="W163" i="2"/>
  <c r="V163" i="2"/>
  <c r="U163" i="2"/>
  <c r="T163" i="2"/>
  <c r="R163" i="2"/>
  <c r="Q163" i="2"/>
  <c r="P163" i="2"/>
  <c r="N163" i="2"/>
  <c r="M163" i="2"/>
  <c r="L163" i="2"/>
  <c r="K163" i="2"/>
  <c r="J163" i="2"/>
  <c r="G163" i="2"/>
  <c r="F163" i="2"/>
  <c r="E163" i="2"/>
  <c r="H163" i="2" s="1"/>
  <c r="D163" i="2"/>
  <c r="Z162" i="2"/>
  <c r="Y162" i="2"/>
  <c r="X162" i="2"/>
  <c r="N162" i="2"/>
  <c r="H162" i="2"/>
  <c r="Y161" i="2"/>
  <c r="X161" i="2"/>
  <c r="N161" i="2"/>
  <c r="H161" i="2"/>
  <c r="X160" i="2"/>
  <c r="Y160" i="2" s="1"/>
  <c r="N160" i="2"/>
  <c r="H160" i="2"/>
  <c r="Z159" i="2"/>
  <c r="X159" i="2"/>
  <c r="N159" i="2"/>
  <c r="H159" i="2"/>
  <c r="Z158" i="2"/>
  <c r="Y158" i="2"/>
  <c r="X158" i="2"/>
  <c r="N158" i="2"/>
  <c r="H158" i="2"/>
  <c r="Z157" i="2"/>
  <c r="Y157" i="2"/>
  <c r="X157" i="2"/>
  <c r="N157" i="2"/>
  <c r="H157" i="2"/>
  <c r="Z156" i="2"/>
  <c r="Y156" i="2"/>
  <c r="X156" i="2"/>
  <c r="N156" i="2"/>
  <c r="H156" i="2"/>
  <c r="Z155" i="2"/>
  <c r="X155" i="2"/>
  <c r="Y155" i="2" s="1"/>
  <c r="N155" i="2"/>
  <c r="H155" i="2"/>
  <c r="X154" i="2"/>
  <c r="X153" i="2" s="1"/>
  <c r="N154" i="2"/>
  <c r="H154" i="2"/>
  <c r="W153" i="2"/>
  <c r="V153" i="2"/>
  <c r="U153" i="2"/>
  <c r="T153" i="2"/>
  <c r="R153" i="2"/>
  <c r="Q153" i="2"/>
  <c r="P153" i="2"/>
  <c r="M153" i="2"/>
  <c r="L153" i="2"/>
  <c r="K153" i="2"/>
  <c r="J153" i="2"/>
  <c r="H153" i="2"/>
  <c r="G153" i="2"/>
  <c r="F153" i="2"/>
  <c r="E153" i="2"/>
  <c r="D153" i="2"/>
  <c r="X152" i="2"/>
  <c r="Y152" i="2" s="1"/>
  <c r="Z152" i="2" s="1"/>
  <c r="N152" i="2"/>
  <c r="H152" i="2"/>
  <c r="Z151" i="2"/>
  <c r="Y151" i="2"/>
  <c r="X151" i="2"/>
  <c r="N151" i="2"/>
  <c r="H151" i="2"/>
  <c r="X150" i="2"/>
  <c r="N150" i="2"/>
  <c r="H150" i="2"/>
  <c r="W149" i="2"/>
  <c r="V149" i="2"/>
  <c r="U149" i="2"/>
  <c r="T149" i="2"/>
  <c r="R149" i="2"/>
  <c r="Q149" i="2"/>
  <c r="P149" i="2"/>
  <c r="M149" i="2"/>
  <c r="L149" i="2"/>
  <c r="K149" i="2"/>
  <c r="J149" i="2"/>
  <c r="G149" i="2"/>
  <c r="F149" i="2"/>
  <c r="E149" i="2"/>
  <c r="H149" i="2" s="1"/>
  <c r="D149" i="2"/>
  <c r="Z148" i="2"/>
  <c r="Y148" i="2"/>
  <c r="X148" i="2"/>
  <c r="N148" i="2"/>
  <c r="H148" i="2"/>
  <c r="Z147" i="2"/>
  <c r="Y147" i="2"/>
  <c r="Y210" i="1" s="1"/>
  <c r="X147" i="2"/>
  <c r="N147" i="2"/>
  <c r="H147" i="2"/>
  <c r="Z146" i="2"/>
  <c r="Y146" i="2"/>
  <c r="X146" i="2"/>
  <c r="N146" i="2"/>
  <c r="H146" i="2"/>
  <c r="Z145" i="2"/>
  <c r="X145" i="2"/>
  <c r="Y145" i="2" s="1"/>
  <c r="N145" i="2"/>
  <c r="H145" i="2"/>
  <c r="Z144" i="2"/>
  <c r="X144" i="2"/>
  <c r="X207" i="1" s="1"/>
  <c r="N144" i="2"/>
  <c r="H144" i="2"/>
  <c r="Z143" i="2"/>
  <c r="X143" i="2"/>
  <c r="N143" i="2"/>
  <c r="H143" i="2"/>
  <c r="W142" i="2"/>
  <c r="V142" i="2"/>
  <c r="U142" i="2"/>
  <c r="T142" i="2"/>
  <c r="R142" i="2"/>
  <c r="Q142" i="2"/>
  <c r="P142" i="2"/>
  <c r="M142" i="2"/>
  <c r="L142" i="2"/>
  <c r="N142" i="2" s="1"/>
  <c r="K142" i="2"/>
  <c r="J142" i="2"/>
  <c r="H142" i="2"/>
  <c r="G142" i="2"/>
  <c r="F142" i="2"/>
  <c r="E142" i="2"/>
  <c r="D142" i="2"/>
  <c r="Z141" i="2"/>
  <c r="Y141" i="2"/>
  <c r="X141" i="2"/>
  <c r="N141" i="2"/>
  <c r="H141" i="2"/>
  <c r="Z140" i="2"/>
  <c r="Y140" i="2"/>
  <c r="X140" i="2"/>
  <c r="N140" i="2"/>
  <c r="H140" i="2"/>
  <c r="Y139" i="2"/>
  <c r="X139" i="2"/>
  <c r="X195" i="1" s="1"/>
  <c r="N139" i="2"/>
  <c r="H139" i="2"/>
  <c r="X138" i="2"/>
  <c r="Y138" i="2" s="1"/>
  <c r="Z138" i="2" s="1"/>
  <c r="N138" i="2"/>
  <c r="H138" i="2"/>
  <c r="Z137" i="2"/>
  <c r="Y137" i="2"/>
  <c r="X137" i="2"/>
  <c r="N137" i="2"/>
  <c r="H137" i="2"/>
  <c r="Z136" i="2"/>
  <c r="X136" i="2"/>
  <c r="Y136" i="2" s="1"/>
  <c r="N136" i="2"/>
  <c r="H136" i="2"/>
  <c r="Z135" i="2"/>
  <c r="X135" i="2"/>
  <c r="N135" i="2"/>
  <c r="H135" i="2"/>
  <c r="X134" i="2"/>
  <c r="Y134" i="2" s="1"/>
  <c r="Z134" i="2" s="1"/>
  <c r="N134" i="2"/>
  <c r="H134" i="2"/>
  <c r="Z133" i="2"/>
  <c r="Y133" i="2"/>
  <c r="X133" i="2"/>
  <c r="N133" i="2"/>
  <c r="H133" i="2"/>
  <c r="Y132" i="2"/>
  <c r="Z132" i="2" s="1"/>
  <c r="X132" i="2"/>
  <c r="N132" i="2"/>
  <c r="H132" i="2"/>
  <c r="X131" i="2"/>
  <c r="Y131" i="2" s="1"/>
  <c r="Z131" i="2" s="1"/>
  <c r="N131" i="2"/>
  <c r="H131" i="2"/>
  <c r="Z130" i="2"/>
  <c r="X130" i="2"/>
  <c r="Y130" i="2" s="1"/>
  <c r="Y186" i="1" s="1"/>
  <c r="N130" i="2"/>
  <c r="H130" i="2"/>
  <c r="Y129" i="2"/>
  <c r="X129" i="2"/>
  <c r="N129" i="2"/>
  <c r="H129" i="2"/>
  <c r="X128" i="2"/>
  <c r="W128" i="2"/>
  <c r="V128" i="2"/>
  <c r="U128" i="2"/>
  <c r="T128" i="2"/>
  <c r="R128" i="2"/>
  <c r="Q128" i="2"/>
  <c r="P128" i="2"/>
  <c r="N128" i="2"/>
  <c r="M128" i="2"/>
  <c r="L128" i="2"/>
  <c r="K128" i="2"/>
  <c r="J128" i="2"/>
  <c r="G128" i="2"/>
  <c r="F128" i="2"/>
  <c r="E128" i="2"/>
  <c r="H128" i="2" s="1"/>
  <c r="D128" i="2"/>
  <c r="Y127" i="2"/>
  <c r="Z127" i="2" s="1"/>
  <c r="X127" i="2"/>
  <c r="N127" i="2"/>
  <c r="H127" i="2"/>
  <c r="Y126" i="2"/>
  <c r="Z126" i="2" s="1"/>
  <c r="X126" i="2"/>
  <c r="N126" i="2"/>
  <c r="H126" i="2"/>
  <c r="X125" i="2"/>
  <c r="N125" i="2"/>
  <c r="H125" i="2"/>
  <c r="W124" i="2"/>
  <c r="V124" i="2"/>
  <c r="U124" i="2"/>
  <c r="T124" i="2"/>
  <c r="R124" i="2"/>
  <c r="Q124" i="2"/>
  <c r="P124" i="2"/>
  <c r="M124" i="2"/>
  <c r="L124" i="2"/>
  <c r="K124" i="2"/>
  <c r="N124" i="2" s="1"/>
  <c r="J124" i="2"/>
  <c r="H124" i="2"/>
  <c r="G124" i="2"/>
  <c r="F124" i="2"/>
  <c r="E124" i="2"/>
  <c r="D124" i="2"/>
  <c r="Y123" i="2"/>
  <c r="Z123" i="2" s="1"/>
  <c r="X123" i="2"/>
  <c r="N123" i="2"/>
  <c r="H123" i="2"/>
  <c r="Z122" i="2"/>
  <c r="X122" i="2"/>
  <c r="Y122" i="2" s="1"/>
  <c r="N122" i="2"/>
  <c r="H122" i="2"/>
  <c r="X121" i="2"/>
  <c r="N121" i="2"/>
  <c r="H121" i="2"/>
  <c r="X120" i="2"/>
  <c r="Y120" i="2" s="1"/>
  <c r="Z120" i="2" s="1"/>
  <c r="N120" i="2"/>
  <c r="H120" i="2"/>
  <c r="X119" i="2"/>
  <c r="X173" i="1" s="1"/>
  <c r="N119" i="2"/>
  <c r="H119" i="2"/>
  <c r="Z118" i="2"/>
  <c r="X118" i="2"/>
  <c r="Y118" i="2" s="1"/>
  <c r="N118" i="2"/>
  <c r="H118" i="2"/>
  <c r="Y117" i="2"/>
  <c r="Z117" i="2" s="1"/>
  <c r="X117" i="2"/>
  <c r="N117" i="2"/>
  <c r="H117" i="2"/>
  <c r="X116" i="2"/>
  <c r="N116" i="2"/>
  <c r="H116" i="2"/>
  <c r="Z115" i="2"/>
  <c r="Y115" i="2"/>
  <c r="X115" i="2"/>
  <c r="N115" i="2"/>
  <c r="H115" i="2"/>
  <c r="Z114" i="2"/>
  <c r="Y114" i="2"/>
  <c r="X114" i="2"/>
  <c r="N114" i="2"/>
  <c r="H114" i="2"/>
  <c r="X113" i="2"/>
  <c r="Y113" i="2" s="1"/>
  <c r="Z113" i="2" s="1"/>
  <c r="N113" i="2"/>
  <c r="H113" i="2"/>
  <c r="Y112" i="2"/>
  <c r="X112" i="2"/>
  <c r="N112" i="2"/>
  <c r="H112" i="2"/>
  <c r="W111" i="2"/>
  <c r="V111" i="2"/>
  <c r="U111" i="2"/>
  <c r="T111" i="2"/>
  <c r="R111" i="2"/>
  <c r="Q111" i="2"/>
  <c r="P111" i="2"/>
  <c r="M111" i="2"/>
  <c r="L111" i="2"/>
  <c r="K111" i="2"/>
  <c r="N111" i="2" s="1"/>
  <c r="J111" i="2"/>
  <c r="G111" i="2"/>
  <c r="F111" i="2"/>
  <c r="E111" i="2"/>
  <c r="D111" i="2"/>
  <c r="H111" i="2" s="1"/>
  <c r="Z110" i="2"/>
  <c r="Y110" i="2"/>
  <c r="X110" i="2"/>
  <c r="N110" i="2"/>
  <c r="H110" i="2"/>
  <c r="Y109" i="2"/>
  <c r="Z109" i="2" s="1"/>
  <c r="X109" i="2"/>
  <c r="N109" i="2"/>
  <c r="H109" i="2"/>
  <c r="X108" i="2"/>
  <c r="X161" i="1" s="1"/>
  <c r="N108" i="2"/>
  <c r="H108" i="2"/>
  <c r="X107" i="2"/>
  <c r="W107" i="2"/>
  <c r="V107" i="2"/>
  <c r="U107" i="2"/>
  <c r="T107" i="2"/>
  <c r="R107" i="2"/>
  <c r="Q107" i="2"/>
  <c r="P107" i="2"/>
  <c r="N107" i="2"/>
  <c r="M107" i="2"/>
  <c r="L107" i="2"/>
  <c r="K107" i="2"/>
  <c r="J107" i="2"/>
  <c r="G107" i="2"/>
  <c r="F107" i="2"/>
  <c r="E107" i="2"/>
  <c r="D107" i="2"/>
  <c r="X106" i="2"/>
  <c r="N106" i="2"/>
  <c r="H106" i="2"/>
  <c r="Z105" i="2"/>
  <c r="Y105" i="2"/>
  <c r="X105" i="2"/>
  <c r="N105" i="2"/>
  <c r="H105" i="2"/>
  <c r="W104" i="2"/>
  <c r="V104" i="2"/>
  <c r="U104" i="2"/>
  <c r="T104" i="2"/>
  <c r="R104" i="2"/>
  <c r="R209" i="2" s="1"/>
  <c r="Q104" i="2"/>
  <c r="P104" i="2"/>
  <c r="M104" i="2"/>
  <c r="L104" i="2"/>
  <c r="K104" i="2"/>
  <c r="J104" i="2"/>
  <c r="N104" i="2" s="1"/>
  <c r="H104" i="2"/>
  <c r="G104" i="2"/>
  <c r="F104" i="2"/>
  <c r="E104" i="2"/>
  <c r="D104" i="2"/>
  <c r="Z103" i="2"/>
  <c r="X103" i="2"/>
  <c r="Y103" i="2" s="1"/>
  <c r="N103" i="2"/>
  <c r="H103" i="2"/>
  <c r="Z102" i="2"/>
  <c r="X102" i="2"/>
  <c r="Y102" i="2" s="1"/>
  <c r="N102" i="2"/>
  <c r="H102" i="2"/>
  <c r="X101" i="2"/>
  <c r="N101" i="2"/>
  <c r="H101" i="2"/>
  <c r="Z100" i="2"/>
  <c r="Y100" i="2"/>
  <c r="X100" i="2"/>
  <c r="N100" i="2"/>
  <c r="H100" i="2"/>
  <c r="Z99" i="2"/>
  <c r="Y99" i="2"/>
  <c r="X99" i="2"/>
  <c r="N99" i="2"/>
  <c r="H99" i="2"/>
  <c r="X98" i="2"/>
  <c r="Y98" i="2" s="1"/>
  <c r="Z98" i="2" s="1"/>
  <c r="N98" i="2"/>
  <c r="H98" i="2"/>
  <c r="X97" i="2"/>
  <c r="N97" i="2"/>
  <c r="H97" i="2"/>
  <c r="Z96" i="2"/>
  <c r="Y96" i="2"/>
  <c r="X96" i="2"/>
  <c r="N96" i="2"/>
  <c r="H96" i="2"/>
  <c r="X95" i="2"/>
  <c r="N95" i="2"/>
  <c r="H95" i="2"/>
  <c r="X94" i="2"/>
  <c r="N94" i="2"/>
  <c r="H94" i="2"/>
  <c r="W93" i="2"/>
  <c r="V93" i="2"/>
  <c r="U93" i="2"/>
  <c r="U209" i="2" s="1"/>
  <c r="T93" i="2"/>
  <c r="R93" i="2"/>
  <c r="Q93" i="2"/>
  <c r="P93" i="2"/>
  <c r="M93" i="2"/>
  <c r="L93" i="2"/>
  <c r="K93" i="2"/>
  <c r="N93" i="2" s="1"/>
  <c r="J93" i="2"/>
  <c r="J209" i="2" s="1"/>
  <c r="G93" i="2"/>
  <c r="F93" i="2"/>
  <c r="E93" i="2"/>
  <c r="H93" i="2" s="1"/>
  <c r="D93" i="2"/>
  <c r="D209" i="2" s="1"/>
  <c r="R90" i="2"/>
  <c r="R211" i="2" s="1"/>
  <c r="K90" i="2"/>
  <c r="X89" i="2"/>
  <c r="N89" i="2"/>
  <c r="H89" i="2"/>
  <c r="Z88" i="2"/>
  <c r="Y88" i="2"/>
  <c r="X88" i="2"/>
  <c r="N88" i="2"/>
  <c r="H88" i="2"/>
  <c r="Z87" i="2"/>
  <c r="X87" i="2"/>
  <c r="X119" i="1" s="1"/>
  <c r="N87" i="2"/>
  <c r="H87" i="2"/>
  <c r="X86" i="2"/>
  <c r="Y86" i="2" s="1"/>
  <c r="Z86" i="2" s="1"/>
  <c r="N86" i="2"/>
  <c r="H86" i="2"/>
  <c r="X85" i="2"/>
  <c r="X117" i="1" s="1"/>
  <c r="N85" i="2"/>
  <c r="H85" i="2"/>
  <c r="X84" i="2"/>
  <c r="Y84" i="2" s="1"/>
  <c r="Z84" i="2" s="1"/>
  <c r="N84" i="2"/>
  <c r="H84" i="2"/>
  <c r="Z83" i="2"/>
  <c r="X83" i="2"/>
  <c r="Y83" i="2" s="1"/>
  <c r="N83" i="2"/>
  <c r="H83" i="2"/>
  <c r="Y82" i="2"/>
  <c r="X82" i="2"/>
  <c r="N82" i="2"/>
  <c r="H82" i="2"/>
  <c r="W81" i="2"/>
  <c r="V81" i="2"/>
  <c r="U81" i="2"/>
  <c r="T81" i="2"/>
  <c r="R81" i="2"/>
  <c r="Q81" i="2"/>
  <c r="P81" i="2"/>
  <c r="M81" i="2"/>
  <c r="L81" i="2"/>
  <c r="K81" i="2"/>
  <c r="J81" i="2"/>
  <c r="G81" i="2"/>
  <c r="F81" i="2"/>
  <c r="E81" i="2"/>
  <c r="D81" i="2"/>
  <c r="Y80" i="2"/>
  <c r="Z80" i="2" s="1"/>
  <c r="X80" i="2"/>
  <c r="N80" i="2"/>
  <c r="H80" i="2"/>
  <c r="X79" i="2"/>
  <c r="Y79" i="2" s="1"/>
  <c r="N79" i="2"/>
  <c r="H79" i="2"/>
  <c r="X78" i="2"/>
  <c r="Y78" i="2" s="1"/>
  <c r="Z78" i="2" s="1"/>
  <c r="N78" i="2"/>
  <c r="H78" i="2"/>
  <c r="Y77" i="2"/>
  <c r="Z77" i="2" s="1"/>
  <c r="X77" i="2"/>
  <c r="N77" i="2"/>
  <c r="H77" i="2"/>
  <c r="Y76" i="2"/>
  <c r="Z76" i="2" s="1"/>
  <c r="X76" i="2"/>
  <c r="N76" i="2"/>
  <c r="H76" i="2"/>
  <c r="Y75" i="2"/>
  <c r="X75" i="2"/>
  <c r="N75" i="2"/>
  <c r="H75" i="2"/>
  <c r="X74" i="2"/>
  <c r="Y74" i="2" s="1"/>
  <c r="Z74" i="2" s="1"/>
  <c r="N74" i="2"/>
  <c r="H74" i="2"/>
  <c r="X73" i="2"/>
  <c r="N73" i="2"/>
  <c r="H73" i="2"/>
  <c r="W72" i="2"/>
  <c r="V72" i="2"/>
  <c r="U72" i="2"/>
  <c r="T72" i="2"/>
  <c r="R72" i="2"/>
  <c r="Q72" i="2"/>
  <c r="P72" i="2"/>
  <c r="M72" i="2"/>
  <c r="L72" i="2"/>
  <c r="K72" i="2"/>
  <c r="N72" i="2" s="1"/>
  <c r="J72" i="2"/>
  <c r="G72" i="2"/>
  <c r="F72" i="2"/>
  <c r="H72" i="2" s="1"/>
  <c r="E72" i="2"/>
  <c r="D72" i="2"/>
  <c r="X71" i="2"/>
  <c r="Y71" i="2" s="1"/>
  <c r="N71" i="2"/>
  <c r="H71" i="2"/>
  <c r="Z70" i="2"/>
  <c r="Y70" i="2"/>
  <c r="X70" i="2"/>
  <c r="N70" i="2"/>
  <c r="H70" i="2"/>
  <c r="Z69" i="2"/>
  <c r="Y69" i="2"/>
  <c r="X69" i="2"/>
  <c r="N69" i="2"/>
  <c r="H69" i="2"/>
  <c r="Y68" i="2"/>
  <c r="X68" i="2"/>
  <c r="N68" i="2"/>
  <c r="H68" i="2"/>
  <c r="W67" i="2"/>
  <c r="V67" i="2"/>
  <c r="U67" i="2"/>
  <c r="U90" i="2" s="1"/>
  <c r="T67" i="2"/>
  <c r="R67" i="2"/>
  <c r="Q67" i="2"/>
  <c r="P67" i="2"/>
  <c r="M67" i="2"/>
  <c r="L67" i="2"/>
  <c r="K67" i="2"/>
  <c r="J67" i="2"/>
  <c r="H67" i="2"/>
  <c r="G67" i="2"/>
  <c r="F67" i="2"/>
  <c r="E67" i="2"/>
  <c r="D67" i="2"/>
  <c r="X66" i="2"/>
  <c r="Y66" i="2" s="1"/>
  <c r="N66" i="2"/>
  <c r="H66" i="2"/>
  <c r="Y65" i="2"/>
  <c r="Z65" i="2" s="1"/>
  <c r="X65" i="2"/>
  <c r="N65" i="2"/>
  <c r="H65" i="2"/>
  <c r="Z64" i="2"/>
  <c r="Y64" i="2"/>
  <c r="Y92" i="1" s="1"/>
  <c r="X64" i="2"/>
  <c r="N64" i="2"/>
  <c r="H64" i="2"/>
  <c r="X63" i="2"/>
  <c r="Y63" i="2" s="1"/>
  <c r="Z63" i="2" s="1"/>
  <c r="N63" i="2"/>
  <c r="H63" i="2"/>
  <c r="Z62" i="2"/>
  <c r="Y62" i="2"/>
  <c r="X62" i="2"/>
  <c r="N62" i="2"/>
  <c r="H62" i="2"/>
  <c r="Y61" i="2"/>
  <c r="Z61" i="2" s="1"/>
  <c r="X61" i="2"/>
  <c r="N61" i="2"/>
  <c r="H61" i="2"/>
  <c r="X60" i="2"/>
  <c r="Y60" i="2" s="1"/>
  <c r="Z60" i="2" s="1"/>
  <c r="N60" i="2"/>
  <c r="H60" i="2"/>
  <c r="Y59" i="2"/>
  <c r="X59" i="2"/>
  <c r="N59" i="2"/>
  <c r="H59" i="2"/>
  <c r="X58" i="2"/>
  <c r="W58" i="2"/>
  <c r="V58" i="2"/>
  <c r="U58" i="2"/>
  <c r="T58" i="2"/>
  <c r="R58" i="2"/>
  <c r="Q58" i="2"/>
  <c r="P58" i="2"/>
  <c r="N58" i="2"/>
  <c r="M58" i="2"/>
  <c r="L58" i="2"/>
  <c r="K58" i="2"/>
  <c r="J58" i="2"/>
  <c r="G58" i="2"/>
  <c r="F58" i="2"/>
  <c r="E58" i="2"/>
  <c r="D58" i="2"/>
  <c r="X57" i="2"/>
  <c r="Y57" i="2" s="1"/>
  <c r="Y84" i="1" s="1"/>
  <c r="N57" i="2"/>
  <c r="H57" i="2"/>
  <c r="X56" i="2"/>
  <c r="Y56" i="2" s="1"/>
  <c r="Z56" i="2" s="1"/>
  <c r="N56" i="2"/>
  <c r="H56" i="2"/>
  <c r="Z55" i="2"/>
  <c r="X55" i="2"/>
  <c r="Y55" i="2" s="1"/>
  <c r="N55" i="2"/>
  <c r="H55" i="2"/>
  <c r="X54" i="2"/>
  <c r="X53" i="2" s="1"/>
  <c r="N54" i="2"/>
  <c r="H54" i="2"/>
  <c r="W53" i="2"/>
  <c r="V53" i="2"/>
  <c r="U53" i="2"/>
  <c r="T53" i="2"/>
  <c r="R53" i="2"/>
  <c r="Q53" i="2"/>
  <c r="P53" i="2"/>
  <c r="M53" i="2"/>
  <c r="L53" i="2"/>
  <c r="K53" i="2"/>
  <c r="J53" i="2"/>
  <c r="G53" i="2"/>
  <c r="F53" i="2"/>
  <c r="E53" i="2"/>
  <c r="H53" i="2" s="1"/>
  <c r="D53" i="2"/>
  <c r="X52" i="2"/>
  <c r="X79" i="1" s="1"/>
  <c r="N52" i="2"/>
  <c r="H52" i="2"/>
  <c r="X51" i="2"/>
  <c r="Y51" i="2" s="1"/>
  <c r="Z51" i="2" s="1"/>
  <c r="N51" i="2"/>
  <c r="H51" i="2"/>
  <c r="Z50" i="2"/>
  <c r="X50" i="2"/>
  <c r="N50" i="2"/>
  <c r="H50" i="2"/>
  <c r="Y49" i="2"/>
  <c r="Z49" i="2" s="1"/>
  <c r="X49" i="2"/>
  <c r="N49" i="2"/>
  <c r="H49" i="2"/>
  <c r="W48" i="2"/>
  <c r="V48" i="2"/>
  <c r="U48" i="2"/>
  <c r="T48" i="2"/>
  <c r="R48" i="2"/>
  <c r="Q48" i="2"/>
  <c r="P48" i="2"/>
  <c r="M48" i="2"/>
  <c r="L48" i="2"/>
  <c r="K48" i="2"/>
  <c r="J48" i="2"/>
  <c r="N48" i="2" s="1"/>
  <c r="G48" i="2"/>
  <c r="G90" i="2" s="1"/>
  <c r="F48" i="2"/>
  <c r="E48" i="2"/>
  <c r="H48" i="2" s="1"/>
  <c r="D48" i="2"/>
  <c r="Y47" i="2"/>
  <c r="Z47" i="2" s="1"/>
  <c r="X47" i="2"/>
  <c r="N47" i="2"/>
  <c r="H47" i="2"/>
  <c r="Z46" i="2"/>
  <c r="Y46" i="2"/>
  <c r="X46" i="2"/>
  <c r="N46" i="2"/>
  <c r="H46" i="2"/>
  <c r="Z45" i="2"/>
  <c r="X45" i="2"/>
  <c r="Y45" i="2" s="1"/>
  <c r="N45" i="2"/>
  <c r="H45" i="2"/>
  <c r="Z44" i="2"/>
  <c r="Y44" i="2"/>
  <c r="X44" i="2"/>
  <c r="N44" i="2"/>
  <c r="H44" i="2"/>
  <c r="Y43" i="2"/>
  <c r="X43" i="2"/>
  <c r="W43" i="2"/>
  <c r="V43" i="2"/>
  <c r="U43" i="2"/>
  <c r="T43" i="2"/>
  <c r="R43" i="2"/>
  <c r="Q43" i="2"/>
  <c r="P43" i="2"/>
  <c r="N43" i="2"/>
  <c r="M43" i="2"/>
  <c r="L43" i="2"/>
  <c r="K43" i="2"/>
  <c r="J43" i="2"/>
  <c r="G43" i="2"/>
  <c r="F43" i="2"/>
  <c r="E43" i="2"/>
  <c r="D43" i="2"/>
  <c r="Q38" i="2"/>
  <c r="X36" i="2"/>
  <c r="Y36" i="2" s="1"/>
  <c r="Z36" i="2" s="1"/>
  <c r="N36" i="2"/>
  <c r="H36" i="2"/>
  <c r="Z35" i="2"/>
  <c r="X35" i="2"/>
  <c r="X54" i="1" s="1"/>
  <c r="N35" i="2"/>
  <c r="H35" i="2"/>
  <c r="X34" i="2"/>
  <c r="N34" i="2"/>
  <c r="H34" i="2"/>
  <c r="W33" i="2"/>
  <c r="V33" i="2"/>
  <c r="U33" i="2"/>
  <c r="T33" i="2"/>
  <c r="R33" i="2"/>
  <c r="Q33" i="2"/>
  <c r="P33" i="2"/>
  <c r="P38" i="2" s="1"/>
  <c r="M33" i="2"/>
  <c r="L33" i="2"/>
  <c r="K33" i="2"/>
  <c r="J33" i="2"/>
  <c r="N33" i="2" s="1"/>
  <c r="G33" i="2"/>
  <c r="F33" i="2"/>
  <c r="F38" i="2" s="1"/>
  <c r="E33" i="2"/>
  <c r="E38" i="2" s="1"/>
  <c r="D33" i="2"/>
  <c r="X32" i="2"/>
  <c r="Y32" i="2" s="1"/>
  <c r="Z32" i="2" s="1"/>
  <c r="N32" i="2"/>
  <c r="H32" i="2"/>
  <c r="Z31" i="2"/>
  <c r="Y31" i="2"/>
  <c r="X31" i="2"/>
  <c r="N31" i="2"/>
  <c r="H31" i="2"/>
  <c r="Y30" i="2"/>
  <c r="Z30" i="2" s="1"/>
  <c r="X30" i="2"/>
  <c r="N30" i="2"/>
  <c r="H30" i="2"/>
  <c r="Y29" i="2"/>
  <c r="Z29" i="2" s="1"/>
  <c r="X29" i="2"/>
  <c r="N29" i="2"/>
  <c r="H29" i="2"/>
  <c r="X28" i="2"/>
  <c r="Y28" i="2" s="1"/>
  <c r="N28" i="2"/>
  <c r="H28" i="2"/>
  <c r="Z27" i="2"/>
  <c r="X27" i="2"/>
  <c r="Y27" i="2" s="1"/>
  <c r="Y33" i="1" s="1"/>
  <c r="N27" i="2"/>
  <c r="H27" i="2"/>
  <c r="Z26" i="2"/>
  <c r="Y26" i="2"/>
  <c r="X26" i="2"/>
  <c r="N26" i="2"/>
  <c r="H26" i="2"/>
  <c r="X25" i="2"/>
  <c r="Y25" i="2" s="1"/>
  <c r="Y31" i="1" s="1"/>
  <c r="N25" i="2"/>
  <c r="H25" i="2"/>
  <c r="X24" i="2"/>
  <c r="Y24" i="2" s="1"/>
  <c r="Z24" i="2" s="1"/>
  <c r="N24" i="2"/>
  <c r="H24" i="2"/>
  <c r="Y23" i="2"/>
  <c r="X23" i="2"/>
  <c r="N23" i="2"/>
  <c r="H23" i="2"/>
  <c r="W22" i="2"/>
  <c r="V22" i="2"/>
  <c r="U22" i="2"/>
  <c r="T22" i="2"/>
  <c r="R22" i="2"/>
  <c r="Q22" i="2"/>
  <c r="P22" i="2"/>
  <c r="M22" i="2"/>
  <c r="L22" i="2"/>
  <c r="K22" i="2"/>
  <c r="J22" i="2"/>
  <c r="H22" i="2"/>
  <c r="G22" i="2"/>
  <c r="F22" i="2"/>
  <c r="E22" i="2"/>
  <c r="D22" i="2"/>
  <c r="X21" i="2"/>
  <c r="X20" i="2" s="1"/>
  <c r="N21" i="2"/>
  <c r="H21" i="2"/>
  <c r="W20" i="2"/>
  <c r="V20" i="2"/>
  <c r="U20" i="2"/>
  <c r="T20" i="2"/>
  <c r="R20" i="2"/>
  <c r="Q20" i="2"/>
  <c r="P20" i="2"/>
  <c r="M20" i="2"/>
  <c r="L20" i="2"/>
  <c r="K20" i="2"/>
  <c r="J20" i="2"/>
  <c r="H20" i="2"/>
  <c r="G20" i="2"/>
  <c r="F20" i="2"/>
  <c r="E20" i="2"/>
  <c r="D20" i="2"/>
  <c r="X19" i="2"/>
  <c r="Y19" i="2" s="1"/>
  <c r="Y19" i="1" s="1"/>
  <c r="N19" i="2"/>
  <c r="H19" i="2"/>
  <c r="X18" i="2"/>
  <c r="Y18" i="2" s="1"/>
  <c r="Z18" i="2" s="1"/>
  <c r="N18" i="2"/>
  <c r="H18" i="2"/>
  <c r="X17" i="2"/>
  <c r="Y17" i="2" s="1"/>
  <c r="Z17" i="2" s="1"/>
  <c r="N17" i="2"/>
  <c r="H17" i="2"/>
  <c r="X16" i="2"/>
  <c r="Y16" i="2" s="1"/>
  <c r="Z16" i="2" s="1"/>
  <c r="N16" i="2"/>
  <c r="H16" i="2"/>
  <c r="Z15" i="2"/>
  <c r="X15" i="2"/>
  <c r="Y15" i="2" s="1"/>
  <c r="N15" i="2"/>
  <c r="H15" i="2"/>
  <c r="X14" i="2"/>
  <c r="X13" i="2" s="1"/>
  <c r="N14" i="2"/>
  <c r="H14" i="2"/>
  <c r="W13" i="2"/>
  <c r="V13" i="2"/>
  <c r="U13" i="2"/>
  <c r="T13" i="2"/>
  <c r="R13" i="2"/>
  <c r="Q13" i="2"/>
  <c r="P13" i="2"/>
  <c r="M13" i="2"/>
  <c r="L13" i="2"/>
  <c r="K13" i="2"/>
  <c r="J13" i="2"/>
  <c r="G13" i="2"/>
  <c r="G38" i="2" s="1"/>
  <c r="F13" i="2"/>
  <c r="E13" i="2"/>
  <c r="D13" i="2"/>
  <c r="X12" i="2"/>
  <c r="N12" i="2"/>
  <c r="H12" i="2"/>
  <c r="W11" i="2"/>
  <c r="V11" i="2"/>
  <c r="U11" i="2"/>
  <c r="T11" i="2"/>
  <c r="R11" i="2"/>
  <c r="R38" i="2" s="1"/>
  <c r="Q11" i="2"/>
  <c r="P11" i="2"/>
  <c r="M11" i="2"/>
  <c r="L11" i="2"/>
  <c r="K11" i="2"/>
  <c r="J11" i="2"/>
  <c r="H11" i="2"/>
  <c r="G11" i="2"/>
  <c r="F11" i="2"/>
  <c r="E11" i="2"/>
  <c r="D11" i="2"/>
  <c r="W306" i="1"/>
  <c r="V306" i="1"/>
  <c r="V305" i="1" s="1"/>
  <c r="U306" i="1"/>
  <c r="T306" i="1"/>
  <c r="R306" i="1"/>
  <c r="R305" i="1" s="1"/>
  <c r="Q306" i="1"/>
  <c r="Q305" i="1" s="1"/>
  <c r="P306" i="1"/>
  <c r="P305" i="1" s="1"/>
  <c r="M306" i="1"/>
  <c r="L306" i="1"/>
  <c r="L305" i="1" s="1"/>
  <c r="K306" i="1"/>
  <c r="N306" i="1" s="1"/>
  <c r="J306" i="1"/>
  <c r="J305" i="1" s="1"/>
  <c r="G306" i="1"/>
  <c r="G305" i="1" s="1"/>
  <c r="F306" i="1"/>
  <c r="F305" i="1" s="1"/>
  <c r="E306" i="1"/>
  <c r="E305" i="1" s="1"/>
  <c r="D306" i="1"/>
  <c r="W305" i="1"/>
  <c r="U305" i="1"/>
  <c r="T305" i="1"/>
  <c r="M305" i="1"/>
  <c r="D305" i="1"/>
  <c r="Z304" i="1"/>
  <c r="Y304" i="1"/>
  <c r="X304" i="1"/>
  <c r="W304" i="1"/>
  <c r="V304" i="1"/>
  <c r="U304" i="1"/>
  <c r="T304" i="1"/>
  <c r="R304" i="1"/>
  <c r="Q304" i="1"/>
  <c r="P304" i="1"/>
  <c r="N304" i="1"/>
  <c r="M304" i="1"/>
  <c r="L304" i="1"/>
  <c r="K304" i="1"/>
  <c r="J304" i="1"/>
  <c r="G304" i="1"/>
  <c r="F304" i="1"/>
  <c r="E304" i="1"/>
  <c r="H304" i="1" s="1"/>
  <c r="D304" i="1"/>
  <c r="Y303" i="1"/>
  <c r="X303" i="1"/>
  <c r="W303" i="1"/>
  <c r="V303" i="1"/>
  <c r="U303" i="1"/>
  <c r="T303" i="1"/>
  <c r="R303" i="1"/>
  <c r="Q303" i="1"/>
  <c r="P303" i="1"/>
  <c r="M303" i="1"/>
  <c r="L303" i="1"/>
  <c r="K303" i="1"/>
  <c r="J303" i="1"/>
  <c r="G303" i="1"/>
  <c r="F303" i="1"/>
  <c r="E303" i="1"/>
  <c r="H303" i="1" s="1"/>
  <c r="D303" i="1"/>
  <c r="Y302" i="1"/>
  <c r="X302" i="1"/>
  <c r="W302" i="1"/>
  <c r="V302" i="1"/>
  <c r="U302" i="1"/>
  <c r="T302" i="1"/>
  <c r="Z302" i="1" s="1"/>
  <c r="R302" i="1"/>
  <c r="Q302" i="1"/>
  <c r="P302" i="1"/>
  <c r="N302" i="1"/>
  <c r="M302" i="1"/>
  <c r="L302" i="1"/>
  <c r="K302" i="1"/>
  <c r="J302" i="1"/>
  <c r="G302" i="1"/>
  <c r="F302" i="1"/>
  <c r="E302" i="1"/>
  <c r="D302" i="1"/>
  <c r="W301" i="1"/>
  <c r="V301" i="1"/>
  <c r="U301" i="1"/>
  <c r="T301" i="1"/>
  <c r="R301" i="1"/>
  <c r="Q301" i="1"/>
  <c r="P301" i="1"/>
  <c r="M301" i="1"/>
  <c r="L301" i="1"/>
  <c r="K301" i="1"/>
  <c r="J301" i="1"/>
  <c r="G301" i="1"/>
  <c r="F301" i="1"/>
  <c r="E301" i="1"/>
  <c r="D301" i="1"/>
  <c r="H301" i="1" s="1"/>
  <c r="Y300" i="1"/>
  <c r="Z300" i="1" s="1"/>
  <c r="X300" i="1"/>
  <c r="W300" i="1"/>
  <c r="V300" i="1"/>
  <c r="U300" i="1"/>
  <c r="T300" i="1"/>
  <c r="R300" i="1"/>
  <c r="Q300" i="1"/>
  <c r="P300" i="1"/>
  <c r="M300" i="1"/>
  <c r="L300" i="1"/>
  <c r="K300" i="1"/>
  <c r="N300" i="1" s="1"/>
  <c r="J300" i="1"/>
  <c r="G300" i="1"/>
  <c r="F300" i="1"/>
  <c r="E300" i="1"/>
  <c r="D300" i="1"/>
  <c r="W299" i="1"/>
  <c r="V299" i="1"/>
  <c r="U299" i="1"/>
  <c r="T299" i="1"/>
  <c r="R299" i="1"/>
  <c r="Q299" i="1"/>
  <c r="Q296" i="1" s="1"/>
  <c r="P299" i="1"/>
  <c r="M299" i="1"/>
  <c r="L299" i="1"/>
  <c r="K299" i="1"/>
  <c r="J299" i="1"/>
  <c r="G299" i="1"/>
  <c r="F299" i="1"/>
  <c r="E299" i="1"/>
  <c r="D299" i="1"/>
  <c r="W298" i="1"/>
  <c r="V298" i="1"/>
  <c r="U298" i="1"/>
  <c r="T298" i="1"/>
  <c r="R298" i="1"/>
  <c r="Q298" i="1"/>
  <c r="P298" i="1"/>
  <c r="N298" i="1"/>
  <c r="M298" i="1"/>
  <c r="L298" i="1"/>
  <c r="K298" i="1"/>
  <c r="J298" i="1"/>
  <c r="G298" i="1"/>
  <c r="F298" i="1"/>
  <c r="E298" i="1"/>
  <c r="H298" i="1" s="1"/>
  <c r="D298" i="1"/>
  <c r="W297" i="1"/>
  <c r="V297" i="1"/>
  <c r="U297" i="1"/>
  <c r="T297" i="1"/>
  <c r="R297" i="1"/>
  <c r="Q297" i="1"/>
  <c r="P297" i="1"/>
  <c r="M297" i="1"/>
  <c r="L297" i="1"/>
  <c r="K297" i="1"/>
  <c r="J297" i="1"/>
  <c r="G297" i="1"/>
  <c r="F297" i="1"/>
  <c r="E297" i="1"/>
  <c r="D297" i="1"/>
  <c r="W295" i="1"/>
  <c r="W294" i="1" s="1"/>
  <c r="V295" i="1"/>
  <c r="V294" i="1" s="1"/>
  <c r="U295" i="1"/>
  <c r="U294" i="1" s="1"/>
  <c r="T295" i="1"/>
  <c r="R295" i="1"/>
  <c r="Q295" i="1"/>
  <c r="P295" i="1"/>
  <c r="P294" i="1" s="1"/>
  <c r="M295" i="1"/>
  <c r="M294" i="1" s="1"/>
  <c r="L295" i="1"/>
  <c r="L294" i="1" s="1"/>
  <c r="K295" i="1"/>
  <c r="J295" i="1"/>
  <c r="J294" i="1" s="1"/>
  <c r="G295" i="1"/>
  <c r="G294" i="1" s="1"/>
  <c r="F295" i="1"/>
  <c r="E295" i="1"/>
  <c r="D295" i="1"/>
  <c r="R294" i="1"/>
  <c r="Q294" i="1"/>
  <c r="F294" i="1"/>
  <c r="E294" i="1"/>
  <c r="X293" i="1"/>
  <c r="W293" i="1"/>
  <c r="V293" i="1"/>
  <c r="U293" i="1"/>
  <c r="T293" i="1"/>
  <c r="R293" i="1"/>
  <c r="Q293" i="1"/>
  <c r="P293" i="1"/>
  <c r="M293" i="1"/>
  <c r="L293" i="1"/>
  <c r="K293" i="1"/>
  <c r="J293" i="1"/>
  <c r="G293" i="1"/>
  <c r="F293" i="1"/>
  <c r="E293" i="1"/>
  <c r="H293" i="1" s="1"/>
  <c r="D293" i="1"/>
  <c r="Y292" i="1"/>
  <c r="Z292" i="1" s="1"/>
  <c r="X292" i="1"/>
  <c r="W292" i="1"/>
  <c r="V292" i="1"/>
  <c r="U292" i="1"/>
  <c r="T292" i="1"/>
  <c r="T289" i="1" s="1"/>
  <c r="R292" i="1"/>
  <c r="Q292" i="1"/>
  <c r="P292" i="1"/>
  <c r="N292" i="1"/>
  <c r="M292" i="1"/>
  <c r="L292" i="1"/>
  <c r="K292" i="1"/>
  <c r="J292" i="1"/>
  <c r="J289" i="1" s="1"/>
  <c r="G292" i="1"/>
  <c r="F292" i="1"/>
  <c r="E292" i="1"/>
  <c r="H292" i="1" s="1"/>
  <c r="D292" i="1"/>
  <c r="X291" i="1"/>
  <c r="W291" i="1"/>
  <c r="V291" i="1"/>
  <c r="U291" i="1"/>
  <c r="T291" i="1"/>
  <c r="R291" i="1"/>
  <c r="Q291" i="1"/>
  <c r="P291" i="1"/>
  <c r="M291" i="1"/>
  <c r="L291" i="1"/>
  <c r="K291" i="1"/>
  <c r="N291" i="1" s="1"/>
  <c r="J291" i="1"/>
  <c r="G291" i="1"/>
  <c r="F291" i="1"/>
  <c r="E291" i="1"/>
  <c r="D291" i="1"/>
  <c r="X290" i="1"/>
  <c r="W290" i="1"/>
  <c r="V290" i="1"/>
  <c r="U290" i="1"/>
  <c r="T290" i="1"/>
  <c r="R290" i="1"/>
  <c r="R289" i="1" s="1"/>
  <c r="Q290" i="1"/>
  <c r="Q289" i="1" s="1"/>
  <c r="P290" i="1"/>
  <c r="M290" i="1"/>
  <c r="L290" i="1"/>
  <c r="K290" i="1"/>
  <c r="N290" i="1" s="1"/>
  <c r="J290" i="1"/>
  <c r="G290" i="1"/>
  <c r="G289" i="1" s="1"/>
  <c r="F290" i="1"/>
  <c r="E290" i="1"/>
  <c r="D290" i="1"/>
  <c r="M289" i="1"/>
  <c r="Y288" i="1"/>
  <c r="X288" i="1"/>
  <c r="W288" i="1"/>
  <c r="V288" i="1"/>
  <c r="U288" i="1"/>
  <c r="T288" i="1"/>
  <c r="Z288" i="1" s="1"/>
  <c r="R288" i="1"/>
  <c r="Q288" i="1"/>
  <c r="P288" i="1"/>
  <c r="N288" i="1"/>
  <c r="M288" i="1"/>
  <c r="L288" i="1"/>
  <c r="K288" i="1"/>
  <c r="J288" i="1"/>
  <c r="G288" i="1"/>
  <c r="F288" i="1"/>
  <c r="E288" i="1"/>
  <c r="H288" i="1" s="1"/>
  <c r="D288" i="1"/>
  <c r="W287" i="1"/>
  <c r="W286" i="1" s="1"/>
  <c r="V287" i="1"/>
  <c r="V286" i="1" s="1"/>
  <c r="U287" i="1"/>
  <c r="U286" i="1" s="1"/>
  <c r="T287" i="1"/>
  <c r="R287" i="1"/>
  <c r="Q287" i="1"/>
  <c r="P287" i="1"/>
  <c r="P286" i="1" s="1"/>
  <c r="M287" i="1"/>
  <c r="M286" i="1" s="1"/>
  <c r="L287" i="1"/>
  <c r="K287" i="1"/>
  <c r="J287" i="1"/>
  <c r="G287" i="1"/>
  <c r="G286" i="1" s="1"/>
  <c r="F287" i="1"/>
  <c r="F286" i="1" s="1"/>
  <c r="E287" i="1"/>
  <c r="D287" i="1"/>
  <c r="Q286" i="1"/>
  <c r="X285" i="1"/>
  <c r="W285" i="1"/>
  <c r="V285" i="1"/>
  <c r="U285" i="1"/>
  <c r="T285" i="1"/>
  <c r="R285" i="1"/>
  <c r="Q285" i="1"/>
  <c r="P285" i="1"/>
  <c r="M285" i="1"/>
  <c r="L285" i="1"/>
  <c r="K285" i="1"/>
  <c r="N285" i="1" s="1"/>
  <c r="J285" i="1"/>
  <c r="G285" i="1"/>
  <c r="F285" i="1"/>
  <c r="E285" i="1"/>
  <c r="D285" i="1"/>
  <c r="W284" i="1"/>
  <c r="W283" i="1" s="1"/>
  <c r="V284" i="1"/>
  <c r="U284" i="1"/>
  <c r="U283" i="1" s="1"/>
  <c r="T284" i="1"/>
  <c r="T283" i="1" s="1"/>
  <c r="R284" i="1"/>
  <c r="Q284" i="1"/>
  <c r="P284" i="1"/>
  <c r="M284" i="1"/>
  <c r="M283" i="1" s="1"/>
  <c r="L284" i="1"/>
  <c r="K284" i="1"/>
  <c r="N284" i="1" s="1"/>
  <c r="J284" i="1"/>
  <c r="J283" i="1" s="1"/>
  <c r="G284" i="1"/>
  <c r="G283" i="1" s="1"/>
  <c r="F284" i="1"/>
  <c r="F283" i="1" s="1"/>
  <c r="E284" i="1"/>
  <c r="E283" i="1" s="1"/>
  <c r="D284" i="1"/>
  <c r="V283" i="1"/>
  <c r="L283" i="1"/>
  <c r="X282" i="1"/>
  <c r="W282" i="1"/>
  <c r="V282" i="1"/>
  <c r="U282" i="1"/>
  <c r="T282" i="1"/>
  <c r="R282" i="1"/>
  <c r="Q282" i="1"/>
  <c r="P282" i="1"/>
  <c r="M282" i="1"/>
  <c r="M279" i="1" s="1"/>
  <c r="L282" i="1"/>
  <c r="K282" i="1"/>
  <c r="N282" i="1" s="1"/>
  <c r="J282" i="1"/>
  <c r="G282" i="1"/>
  <c r="F282" i="1"/>
  <c r="E282" i="1"/>
  <c r="D282" i="1"/>
  <c r="W281" i="1"/>
  <c r="V281" i="1"/>
  <c r="U281" i="1"/>
  <c r="T281" i="1"/>
  <c r="R281" i="1"/>
  <c r="Q281" i="1"/>
  <c r="P281" i="1"/>
  <c r="M281" i="1"/>
  <c r="L281" i="1"/>
  <c r="K281" i="1"/>
  <c r="J281" i="1"/>
  <c r="G281" i="1"/>
  <c r="F281" i="1"/>
  <c r="E281" i="1"/>
  <c r="D281" i="1"/>
  <c r="W280" i="1"/>
  <c r="V280" i="1"/>
  <c r="V279" i="1" s="1"/>
  <c r="U280" i="1"/>
  <c r="U279" i="1" s="1"/>
  <c r="T280" i="1"/>
  <c r="R280" i="1"/>
  <c r="Q280" i="1"/>
  <c r="P280" i="1"/>
  <c r="M280" i="1"/>
  <c r="L280" i="1"/>
  <c r="L279" i="1" s="1"/>
  <c r="K280" i="1"/>
  <c r="N280" i="1" s="1"/>
  <c r="J280" i="1"/>
  <c r="J279" i="1" s="1"/>
  <c r="G280" i="1"/>
  <c r="F280" i="1"/>
  <c r="E280" i="1"/>
  <c r="H280" i="1" s="1"/>
  <c r="D280" i="1"/>
  <c r="W279" i="1"/>
  <c r="T279" i="1"/>
  <c r="Y278" i="1"/>
  <c r="Z278" i="1" s="1"/>
  <c r="X278" i="1"/>
  <c r="W278" i="1"/>
  <c r="V278" i="1"/>
  <c r="U278" i="1"/>
  <c r="T278" i="1"/>
  <c r="R278" i="1"/>
  <c r="Q278" i="1"/>
  <c r="P278" i="1"/>
  <c r="N278" i="1"/>
  <c r="M278" i="1"/>
  <c r="L278" i="1"/>
  <c r="K278" i="1"/>
  <c r="J278" i="1"/>
  <c r="G278" i="1"/>
  <c r="F278" i="1"/>
  <c r="E278" i="1"/>
  <c r="D278" i="1"/>
  <c r="X277" i="1"/>
  <c r="W277" i="1"/>
  <c r="V277" i="1"/>
  <c r="U277" i="1"/>
  <c r="T277" i="1"/>
  <c r="R277" i="1"/>
  <c r="Q277" i="1"/>
  <c r="P277" i="1"/>
  <c r="M277" i="1"/>
  <c r="L277" i="1"/>
  <c r="K277" i="1"/>
  <c r="J277" i="1"/>
  <c r="G277" i="1"/>
  <c r="F277" i="1"/>
  <c r="E277" i="1"/>
  <c r="H277" i="1" s="1"/>
  <c r="D277" i="1"/>
  <c r="Y276" i="1"/>
  <c r="X276" i="1"/>
  <c r="W276" i="1"/>
  <c r="V276" i="1"/>
  <c r="U276" i="1"/>
  <c r="T276" i="1"/>
  <c r="Z276" i="1" s="1"/>
  <c r="R276" i="1"/>
  <c r="Q276" i="1"/>
  <c r="P276" i="1"/>
  <c r="M276" i="1"/>
  <c r="L276" i="1"/>
  <c r="K276" i="1"/>
  <c r="N276" i="1" s="1"/>
  <c r="J276" i="1"/>
  <c r="G276" i="1"/>
  <c r="F276" i="1"/>
  <c r="E276" i="1"/>
  <c r="H276" i="1" s="1"/>
  <c r="D276" i="1"/>
  <c r="W275" i="1"/>
  <c r="V275" i="1"/>
  <c r="U275" i="1"/>
  <c r="T275" i="1"/>
  <c r="R275" i="1"/>
  <c r="Q275" i="1"/>
  <c r="P275" i="1"/>
  <c r="M275" i="1"/>
  <c r="L275" i="1"/>
  <c r="K275" i="1"/>
  <c r="J275" i="1"/>
  <c r="G275" i="1"/>
  <c r="G264" i="1" s="1"/>
  <c r="F275" i="1"/>
  <c r="E275" i="1"/>
  <c r="D275" i="1"/>
  <c r="H275" i="1" s="1"/>
  <c r="Y274" i="1"/>
  <c r="Z274" i="1" s="1"/>
  <c r="X274" i="1"/>
  <c r="W274" i="1"/>
  <c r="V274" i="1"/>
  <c r="U274" i="1"/>
  <c r="T274" i="1"/>
  <c r="R274" i="1"/>
  <c r="Q274" i="1"/>
  <c r="P274" i="1"/>
  <c r="M274" i="1"/>
  <c r="L274" i="1"/>
  <c r="K274" i="1"/>
  <c r="N274" i="1" s="1"/>
  <c r="J274" i="1"/>
  <c r="G274" i="1"/>
  <c r="F274" i="1"/>
  <c r="E274" i="1"/>
  <c r="H274" i="1" s="1"/>
  <c r="D274" i="1"/>
  <c r="W273" i="1"/>
  <c r="V273" i="1"/>
  <c r="U273" i="1"/>
  <c r="T273" i="1"/>
  <c r="R273" i="1"/>
  <c r="Q273" i="1"/>
  <c r="P273" i="1"/>
  <c r="M273" i="1"/>
  <c r="L273" i="1"/>
  <c r="K273" i="1"/>
  <c r="J273" i="1"/>
  <c r="G273" i="1"/>
  <c r="F273" i="1"/>
  <c r="E273" i="1"/>
  <c r="H273" i="1" s="1"/>
  <c r="D273" i="1"/>
  <c r="W272" i="1"/>
  <c r="V272" i="1"/>
  <c r="U272" i="1"/>
  <c r="T272" i="1"/>
  <c r="R272" i="1"/>
  <c r="Q272" i="1"/>
  <c r="P272" i="1"/>
  <c r="M272" i="1"/>
  <c r="L272" i="1"/>
  <c r="K272" i="1"/>
  <c r="N272" i="1" s="1"/>
  <c r="J272" i="1"/>
  <c r="G272" i="1"/>
  <c r="F272" i="1"/>
  <c r="E272" i="1"/>
  <c r="D272" i="1"/>
  <c r="W271" i="1"/>
  <c r="V271" i="1"/>
  <c r="U271" i="1"/>
  <c r="T271" i="1"/>
  <c r="R271" i="1"/>
  <c r="Q271" i="1"/>
  <c r="P271" i="1"/>
  <c r="M271" i="1"/>
  <c r="L271" i="1"/>
  <c r="K271" i="1"/>
  <c r="J271" i="1"/>
  <c r="G271" i="1"/>
  <c r="F271" i="1"/>
  <c r="E271" i="1"/>
  <c r="D271" i="1"/>
  <c r="H271" i="1" s="1"/>
  <c r="Y270" i="1"/>
  <c r="Z270" i="1" s="1"/>
  <c r="X270" i="1"/>
  <c r="W270" i="1"/>
  <c r="V270" i="1"/>
  <c r="U270" i="1"/>
  <c r="T270" i="1"/>
  <c r="R270" i="1"/>
  <c r="Q270" i="1"/>
  <c r="P270" i="1"/>
  <c r="M270" i="1"/>
  <c r="L270" i="1"/>
  <c r="K270" i="1"/>
  <c r="N270" i="1" s="1"/>
  <c r="J270" i="1"/>
  <c r="G270" i="1"/>
  <c r="F270" i="1"/>
  <c r="E270" i="1"/>
  <c r="H270" i="1" s="1"/>
  <c r="D270" i="1"/>
  <c r="X269" i="1"/>
  <c r="W269" i="1"/>
  <c r="V269" i="1"/>
  <c r="U269" i="1"/>
  <c r="T269" i="1"/>
  <c r="R269" i="1"/>
  <c r="Q269" i="1"/>
  <c r="P269" i="1"/>
  <c r="M269" i="1"/>
  <c r="L269" i="1"/>
  <c r="K269" i="1"/>
  <c r="J269" i="1"/>
  <c r="G269" i="1"/>
  <c r="F269" i="1"/>
  <c r="E269" i="1"/>
  <c r="D269" i="1"/>
  <c r="W268" i="1"/>
  <c r="V268" i="1"/>
  <c r="U268" i="1"/>
  <c r="T268" i="1"/>
  <c r="R268" i="1"/>
  <c r="Q268" i="1"/>
  <c r="P268" i="1"/>
  <c r="M268" i="1"/>
  <c r="L268" i="1"/>
  <c r="K268" i="1"/>
  <c r="N268" i="1" s="1"/>
  <c r="J268" i="1"/>
  <c r="G268" i="1"/>
  <c r="F268" i="1"/>
  <c r="E268" i="1"/>
  <c r="D268" i="1"/>
  <c r="H268" i="1" s="1"/>
  <c r="W267" i="1"/>
  <c r="V267" i="1"/>
  <c r="U267" i="1"/>
  <c r="T267" i="1"/>
  <c r="R267" i="1"/>
  <c r="Q267" i="1"/>
  <c r="P267" i="1"/>
  <c r="M267" i="1"/>
  <c r="L267" i="1"/>
  <c r="K267" i="1"/>
  <c r="J267" i="1"/>
  <c r="G267" i="1"/>
  <c r="F267" i="1"/>
  <c r="E267" i="1"/>
  <c r="D267" i="1"/>
  <c r="W266" i="1"/>
  <c r="V266" i="1"/>
  <c r="U266" i="1"/>
  <c r="T266" i="1"/>
  <c r="R266" i="1"/>
  <c r="Q266" i="1"/>
  <c r="P266" i="1"/>
  <c r="M266" i="1"/>
  <c r="L266" i="1"/>
  <c r="K266" i="1"/>
  <c r="N266" i="1" s="1"/>
  <c r="J266" i="1"/>
  <c r="G266" i="1"/>
  <c r="F266" i="1"/>
  <c r="E266" i="1"/>
  <c r="D266" i="1"/>
  <c r="W265" i="1"/>
  <c r="V265" i="1"/>
  <c r="U265" i="1"/>
  <c r="T265" i="1"/>
  <c r="R265" i="1"/>
  <c r="Q265" i="1"/>
  <c r="P265" i="1"/>
  <c r="M265" i="1"/>
  <c r="L265" i="1"/>
  <c r="K265" i="1"/>
  <c r="J265" i="1"/>
  <c r="G265" i="1"/>
  <c r="F265" i="1"/>
  <c r="E265" i="1"/>
  <c r="H265" i="1" s="1"/>
  <c r="D265" i="1"/>
  <c r="Y263" i="1"/>
  <c r="X263" i="1"/>
  <c r="W263" i="1"/>
  <c r="V263" i="1"/>
  <c r="U263" i="1"/>
  <c r="T263" i="1"/>
  <c r="R263" i="1"/>
  <c r="Q263" i="1"/>
  <c r="P263" i="1"/>
  <c r="M263" i="1"/>
  <c r="L263" i="1"/>
  <c r="K263" i="1"/>
  <c r="J263" i="1"/>
  <c r="G263" i="1"/>
  <c r="F263" i="1"/>
  <c r="E263" i="1"/>
  <c r="H263" i="1" s="1"/>
  <c r="D263" i="1"/>
  <c r="Y262" i="1"/>
  <c r="X262" i="1"/>
  <c r="W262" i="1"/>
  <c r="V262" i="1"/>
  <c r="U262" i="1"/>
  <c r="T262" i="1"/>
  <c r="R262" i="1"/>
  <c r="Q262" i="1"/>
  <c r="P262" i="1"/>
  <c r="M262" i="1"/>
  <c r="L262" i="1"/>
  <c r="K262" i="1"/>
  <c r="J262" i="1"/>
  <c r="N262" i="1" s="1"/>
  <c r="G262" i="1"/>
  <c r="G256" i="1" s="1"/>
  <c r="F262" i="1"/>
  <c r="E262" i="1"/>
  <c r="H262" i="1" s="1"/>
  <c r="D262" i="1"/>
  <c r="Y261" i="1"/>
  <c r="X261" i="1"/>
  <c r="W261" i="1"/>
  <c r="V261" i="1"/>
  <c r="U261" i="1"/>
  <c r="T261" i="1"/>
  <c r="R261" i="1"/>
  <c r="Q261" i="1"/>
  <c r="P261" i="1"/>
  <c r="M261" i="1"/>
  <c r="L261" i="1"/>
  <c r="K261" i="1"/>
  <c r="J261" i="1"/>
  <c r="G261" i="1"/>
  <c r="F261" i="1"/>
  <c r="E261" i="1"/>
  <c r="H261" i="1" s="1"/>
  <c r="D261" i="1"/>
  <c r="Y260" i="1"/>
  <c r="Y256" i="1" s="1"/>
  <c r="X260" i="1"/>
  <c r="W260" i="1"/>
  <c r="V260" i="1"/>
  <c r="U260" i="1"/>
  <c r="T260" i="1"/>
  <c r="R260" i="1"/>
  <c r="Q260" i="1"/>
  <c r="P260" i="1"/>
  <c r="N260" i="1"/>
  <c r="M260" i="1"/>
  <c r="L260" i="1"/>
  <c r="K260" i="1"/>
  <c r="J260" i="1"/>
  <c r="G260" i="1"/>
  <c r="F260" i="1"/>
  <c r="E260" i="1"/>
  <c r="H260" i="1" s="1"/>
  <c r="D260" i="1"/>
  <c r="Y259" i="1"/>
  <c r="X259" i="1"/>
  <c r="W259" i="1"/>
  <c r="V259" i="1"/>
  <c r="U259" i="1"/>
  <c r="T259" i="1"/>
  <c r="R259" i="1"/>
  <c r="Q259" i="1"/>
  <c r="P259" i="1"/>
  <c r="M259" i="1"/>
  <c r="L259" i="1"/>
  <c r="K259" i="1"/>
  <c r="J259" i="1"/>
  <c r="G259" i="1"/>
  <c r="F259" i="1"/>
  <c r="E259" i="1"/>
  <c r="H259" i="1" s="1"/>
  <c r="D259" i="1"/>
  <c r="Y258" i="1"/>
  <c r="X258" i="1"/>
  <c r="W258" i="1"/>
  <c r="V258" i="1"/>
  <c r="U258" i="1"/>
  <c r="T258" i="1"/>
  <c r="R258" i="1"/>
  <c r="Q258" i="1"/>
  <c r="P258" i="1"/>
  <c r="M258" i="1"/>
  <c r="L258" i="1"/>
  <c r="K258" i="1"/>
  <c r="J258" i="1"/>
  <c r="G258" i="1"/>
  <c r="F258" i="1"/>
  <c r="E258" i="1"/>
  <c r="H258" i="1" s="1"/>
  <c r="D258" i="1"/>
  <c r="Y257" i="1"/>
  <c r="X257" i="1"/>
  <c r="W257" i="1"/>
  <c r="W256" i="1" s="1"/>
  <c r="V257" i="1"/>
  <c r="U257" i="1"/>
  <c r="T257" i="1"/>
  <c r="R257" i="1"/>
  <c r="Q257" i="1"/>
  <c r="P257" i="1"/>
  <c r="M257" i="1"/>
  <c r="L257" i="1"/>
  <c r="L256" i="1" s="1"/>
  <c r="K257" i="1"/>
  <c r="J257" i="1"/>
  <c r="G257" i="1"/>
  <c r="F257" i="1"/>
  <c r="E257" i="1"/>
  <c r="H257" i="1" s="1"/>
  <c r="D257" i="1"/>
  <c r="Y255" i="1"/>
  <c r="X255" i="1"/>
  <c r="W255" i="1"/>
  <c r="V255" i="1"/>
  <c r="U255" i="1"/>
  <c r="T255" i="1"/>
  <c r="Z255" i="1" s="1"/>
  <c r="R255" i="1"/>
  <c r="Q255" i="1"/>
  <c r="P255" i="1"/>
  <c r="M255" i="1"/>
  <c r="L255" i="1"/>
  <c r="K255" i="1"/>
  <c r="N255" i="1" s="1"/>
  <c r="J255" i="1"/>
  <c r="G255" i="1"/>
  <c r="F255" i="1"/>
  <c r="E255" i="1"/>
  <c r="H255" i="1" s="1"/>
  <c r="D255" i="1"/>
  <c r="Y254" i="1"/>
  <c r="Z254" i="1" s="1"/>
  <c r="X254" i="1"/>
  <c r="W254" i="1"/>
  <c r="V254" i="1"/>
  <c r="U254" i="1"/>
  <c r="T254" i="1"/>
  <c r="R254" i="1"/>
  <c r="Q254" i="1"/>
  <c r="P254" i="1"/>
  <c r="M254" i="1"/>
  <c r="L254" i="1"/>
  <c r="K254" i="1"/>
  <c r="N254" i="1" s="1"/>
  <c r="J254" i="1"/>
  <c r="G254" i="1"/>
  <c r="F254" i="1"/>
  <c r="E254" i="1"/>
  <c r="H254" i="1" s="1"/>
  <c r="D254" i="1"/>
  <c r="Y253" i="1"/>
  <c r="X253" i="1"/>
  <c r="W253" i="1"/>
  <c r="V253" i="1"/>
  <c r="U253" i="1"/>
  <c r="T253" i="1"/>
  <c r="Z253" i="1" s="1"/>
  <c r="R253" i="1"/>
  <c r="Q253" i="1"/>
  <c r="P253" i="1"/>
  <c r="M253" i="1"/>
  <c r="L253" i="1"/>
  <c r="K253" i="1"/>
  <c r="N253" i="1" s="1"/>
  <c r="J253" i="1"/>
  <c r="G253" i="1"/>
  <c r="F253" i="1"/>
  <c r="E253" i="1"/>
  <c r="H253" i="1" s="1"/>
  <c r="D253" i="1"/>
  <c r="Y252" i="1"/>
  <c r="Z252" i="1" s="1"/>
  <c r="X252" i="1"/>
  <c r="W252" i="1"/>
  <c r="V252" i="1"/>
  <c r="U252" i="1"/>
  <c r="T252" i="1"/>
  <c r="R252" i="1"/>
  <c r="Q252" i="1"/>
  <c r="P252" i="1"/>
  <c r="M252" i="1"/>
  <c r="L252" i="1"/>
  <c r="K252" i="1"/>
  <c r="N252" i="1" s="1"/>
  <c r="J252" i="1"/>
  <c r="G252" i="1"/>
  <c r="F252" i="1"/>
  <c r="E252" i="1"/>
  <c r="H252" i="1" s="1"/>
  <c r="D252" i="1"/>
  <c r="Y251" i="1"/>
  <c r="X251" i="1"/>
  <c r="W251" i="1"/>
  <c r="V251" i="1"/>
  <c r="U251" i="1"/>
  <c r="T251" i="1"/>
  <c r="Z251" i="1" s="1"/>
  <c r="R251" i="1"/>
  <c r="Q251" i="1"/>
  <c r="P251" i="1"/>
  <c r="M251" i="1"/>
  <c r="L251" i="1"/>
  <c r="K251" i="1"/>
  <c r="N251" i="1" s="1"/>
  <c r="J251" i="1"/>
  <c r="G251" i="1"/>
  <c r="F251" i="1"/>
  <c r="E251" i="1"/>
  <c r="H251" i="1" s="1"/>
  <c r="D251" i="1"/>
  <c r="W250" i="1"/>
  <c r="V250" i="1"/>
  <c r="U250" i="1"/>
  <c r="T250" i="1"/>
  <c r="R250" i="1"/>
  <c r="Q250" i="1"/>
  <c r="P250" i="1"/>
  <c r="M250" i="1"/>
  <c r="L250" i="1"/>
  <c r="K250" i="1"/>
  <c r="J250" i="1"/>
  <c r="N250" i="1" s="1"/>
  <c r="G250" i="1"/>
  <c r="F250" i="1"/>
  <c r="E250" i="1"/>
  <c r="H250" i="1" s="1"/>
  <c r="D250" i="1"/>
  <c r="W249" i="1"/>
  <c r="V249" i="1"/>
  <c r="U249" i="1"/>
  <c r="T249" i="1"/>
  <c r="R249" i="1"/>
  <c r="Q249" i="1"/>
  <c r="P249" i="1"/>
  <c r="M249" i="1"/>
  <c r="L249" i="1"/>
  <c r="K249" i="1"/>
  <c r="J249" i="1"/>
  <c r="G249" i="1"/>
  <c r="F249" i="1"/>
  <c r="E249" i="1"/>
  <c r="D249" i="1"/>
  <c r="Y248" i="1"/>
  <c r="W248" i="1"/>
  <c r="V248" i="1"/>
  <c r="U248" i="1"/>
  <c r="T248" i="1"/>
  <c r="R248" i="1"/>
  <c r="Q248" i="1"/>
  <c r="P248" i="1"/>
  <c r="M248" i="1"/>
  <c r="L248" i="1"/>
  <c r="K248" i="1"/>
  <c r="J248" i="1"/>
  <c r="N248" i="1" s="1"/>
  <c r="H248" i="1"/>
  <c r="G248" i="1"/>
  <c r="F248" i="1"/>
  <c r="E248" i="1"/>
  <c r="D248" i="1"/>
  <c r="Y247" i="1"/>
  <c r="X247" i="1"/>
  <c r="W247" i="1"/>
  <c r="V247" i="1"/>
  <c r="U247" i="1"/>
  <c r="T247" i="1"/>
  <c r="R247" i="1"/>
  <c r="Q247" i="1"/>
  <c r="P247" i="1"/>
  <c r="M247" i="1"/>
  <c r="L247" i="1"/>
  <c r="K247" i="1"/>
  <c r="J247" i="1"/>
  <c r="G247" i="1"/>
  <c r="F247" i="1"/>
  <c r="E247" i="1"/>
  <c r="H247" i="1" s="1"/>
  <c r="D247" i="1"/>
  <c r="Y246" i="1"/>
  <c r="X246" i="1"/>
  <c r="W246" i="1"/>
  <c r="V246" i="1"/>
  <c r="U246" i="1"/>
  <c r="T246" i="1"/>
  <c r="R246" i="1"/>
  <c r="Q246" i="1"/>
  <c r="P246" i="1"/>
  <c r="N246" i="1"/>
  <c r="M246" i="1"/>
  <c r="L246" i="1"/>
  <c r="K246" i="1"/>
  <c r="J246" i="1"/>
  <c r="G246" i="1"/>
  <c r="F246" i="1"/>
  <c r="E246" i="1"/>
  <c r="D246" i="1"/>
  <c r="X245" i="1"/>
  <c r="W245" i="1"/>
  <c r="V245" i="1"/>
  <c r="U245" i="1"/>
  <c r="T245" i="1"/>
  <c r="R245" i="1"/>
  <c r="Q245" i="1"/>
  <c r="P245" i="1"/>
  <c r="M245" i="1"/>
  <c r="L245" i="1"/>
  <c r="K245" i="1"/>
  <c r="J245" i="1"/>
  <c r="G245" i="1"/>
  <c r="F245" i="1"/>
  <c r="E245" i="1"/>
  <c r="D245" i="1"/>
  <c r="X244" i="1"/>
  <c r="W244" i="1"/>
  <c r="V244" i="1"/>
  <c r="U244" i="1"/>
  <c r="T244" i="1"/>
  <c r="R244" i="1"/>
  <c r="Q244" i="1"/>
  <c r="P244" i="1"/>
  <c r="N244" i="1"/>
  <c r="M244" i="1"/>
  <c r="L244" i="1"/>
  <c r="K244" i="1"/>
  <c r="J244" i="1"/>
  <c r="G244" i="1"/>
  <c r="F244" i="1"/>
  <c r="E244" i="1"/>
  <c r="D244" i="1"/>
  <c r="W243" i="1"/>
  <c r="V243" i="1"/>
  <c r="U243" i="1"/>
  <c r="T243" i="1"/>
  <c r="R243" i="1"/>
  <c r="Q243" i="1"/>
  <c r="P243" i="1"/>
  <c r="M243" i="1"/>
  <c r="L243" i="1"/>
  <c r="K243" i="1"/>
  <c r="J243" i="1"/>
  <c r="G243" i="1"/>
  <c r="F243" i="1"/>
  <c r="E243" i="1"/>
  <c r="D243" i="1"/>
  <c r="Y242" i="1"/>
  <c r="X242" i="1"/>
  <c r="W242" i="1"/>
  <c r="V242" i="1"/>
  <c r="U242" i="1"/>
  <c r="T242" i="1"/>
  <c r="Z242" i="1" s="1"/>
  <c r="R242" i="1"/>
  <c r="Q242" i="1"/>
  <c r="P242" i="1"/>
  <c r="M242" i="1"/>
  <c r="L242" i="1"/>
  <c r="K242" i="1"/>
  <c r="J242" i="1"/>
  <c r="N242" i="1" s="1"/>
  <c r="G242" i="1"/>
  <c r="F242" i="1"/>
  <c r="E242" i="1"/>
  <c r="D242" i="1"/>
  <c r="W241" i="1"/>
  <c r="V241" i="1"/>
  <c r="U241" i="1"/>
  <c r="T241" i="1"/>
  <c r="R241" i="1"/>
  <c r="Q241" i="1"/>
  <c r="P241" i="1"/>
  <c r="M241" i="1"/>
  <c r="L241" i="1"/>
  <c r="K241" i="1"/>
  <c r="N241" i="1" s="1"/>
  <c r="J241" i="1"/>
  <c r="G241" i="1"/>
  <c r="F241" i="1"/>
  <c r="E241" i="1"/>
  <c r="D241" i="1"/>
  <c r="Y240" i="1"/>
  <c r="X240" i="1"/>
  <c r="W240" i="1"/>
  <c r="V240" i="1"/>
  <c r="U240" i="1"/>
  <c r="T240" i="1"/>
  <c r="R240" i="1"/>
  <c r="Q240" i="1"/>
  <c r="P240" i="1"/>
  <c r="M240" i="1"/>
  <c r="L240" i="1"/>
  <c r="K240" i="1"/>
  <c r="J240" i="1"/>
  <c r="G240" i="1"/>
  <c r="F240" i="1"/>
  <c r="E240" i="1"/>
  <c r="D240" i="1"/>
  <c r="Y239" i="1"/>
  <c r="X239" i="1"/>
  <c r="W239" i="1"/>
  <c r="V239" i="1"/>
  <c r="U239" i="1"/>
  <c r="T239" i="1"/>
  <c r="Z239" i="1" s="1"/>
  <c r="R239" i="1"/>
  <c r="Q239" i="1"/>
  <c r="P239" i="1"/>
  <c r="M239" i="1"/>
  <c r="L239" i="1"/>
  <c r="K239" i="1"/>
  <c r="N239" i="1" s="1"/>
  <c r="J239" i="1"/>
  <c r="G239" i="1"/>
  <c r="F239" i="1"/>
  <c r="E239" i="1"/>
  <c r="H239" i="1" s="1"/>
  <c r="D239" i="1"/>
  <c r="X238" i="1"/>
  <c r="W238" i="1"/>
  <c r="V238" i="1"/>
  <c r="U238" i="1"/>
  <c r="T238" i="1"/>
  <c r="R238" i="1"/>
  <c r="Q238" i="1"/>
  <c r="P238" i="1"/>
  <c r="M238" i="1"/>
  <c r="L238" i="1"/>
  <c r="K238" i="1"/>
  <c r="N238" i="1" s="1"/>
  <c r="J238" i="1"/>
  <c r="G238" i="1"/>
  <c r="F238" i="1"/>
  <c r="E238" i="1"/>
  <c r="H238" i="1" s="1"/>
  <c r="D238" i="1"/>
  <c r="W237" i="1"/>
  <c r="V237" i="1"/>
  <c r="U237" i="1"/>
  <c r="T237" i="1"/>
  <c r="R237" i="1"/>
  <c r="Q237" i="1"/>
  <c r="P237" i="1"/>
  <c r="M237" i="1"/>
  <c r="L237" i="1"/>
  <c r="K237" i="1"/>
  <c r="J237" i="1"/>
  <c r="G237" i="1"/>
  <c r="F237" i="1"/>
  <c r="E237" i="1"/>
  <c r="H237" i="1" s="1"/>
  <c r="D237" i="1"/>
  <c r="X236" i="1"/>
  <c r="W236" i="1"/>
  <c r="V236" i="1"/>
  <c r="U236" i="1"/>
  <c r="T236" i="1"/>
  <c r="R236" i="1"/>
  <c r="Q236" i="1"/>
  <c r="P236" i="1"/>
  <c r="M236" i="1"/>
  <c r="L236" i="1"/>
  <c r="K236" i="1"/>
  <c r="J236" i="1"/>
  <c r="G236" i="1"/>
  <c r="F236" i="1"/>
  <c r="E236" i="1"/>
  <c r="D236" i="1"/>
  <c r="W235" i="1"/>
  <c r="V235" i="1"/>
  <c r="U235" i="1"/>
  <c r="T235" i="1"/>
  <c r="R235" i="1"/>
  <c r="Q235" i="1"/>
  <c r="P235" i="1"/>
  <c r="M235" i="1"/>
  <c r="L235" i="1"/>
  <c r="K235" i="1"/>
  <c r="J235" i="1"/>
  <c r="G235" i="1"/>
  <c r="F235" i="1"/>
  <c r="E235" i="1"/>
  <c r="H235" i="1" s="1"/>
  <c r="D235" i="1"/>
  <c r="Y233" i="1"/>
  <c r="X233" i="1"/>
  <c r="W233" i="1"/>
  <c r="V233" i="1"/>
  <c r="U233" i="1"/>
  <c r="T233" i="1"/>
  <c r="Z233" i="1" s="1"/>
  <c r="R233" i="1"/>
  <c r="Q233" i="1"/>
  <c r="P233" i="1"/>
  <c r="M233" i="1"/>
  <c r="L233" i="1"/>
  <c r="K233" i="1"/>
  <c r="N233" i="1" s="1"/>
  <c r="J233" i="1"/>
  <c r="G233" i="1"/>
  <c r="F233" i="1"/>
  <c r="E233" i="1"/>
  <c r="H233" i="1" s="1"/>
  <c r="D233" i="1"/>
  <c r="Y232" i="1"/>
  <c r="Z232" i="1" s="1"/>
  <c r="X232" i="1"/>
  <c r="W232" i="1"/>
  <c r="V232" i="1"/>
  <c r="U232" i="1"/>
  <c r="T232" i="1"/>
  <c r="R232" i="1"/>
  <c r="Q232" i="1"/>
  <c r="P232" i="1"/>
  <c r="N232" i="1"/>
  <c r="M232" i="1"/>
  <c r="L232" i="1"/>
  <c r="K232" i="1"/>
  <c r="J232" i="1"/>
  <c r="G232" i="1"/>
  <c r="F232" i="1"/>
  <c r="E232" i="1"/>
  <c r="H232" i="1" s="1"/>
  <c r="D232" i="1"/>
  <c r="X231" i="1"/>
  <c r="W231" i="1"/>
  <c r="V231" i="1"/>
  <c r="U231" i="1"/>
  <c r="T231" i="1"/>
  <c r="Z231" i="1" s="1"/>
  <c r="R231" i="1"/>
  <c r="Q231" i="1"/>
  <c r="P231" i="1"/>
  <c r="M231" i="1"/>
  <c r="L231" i="1"/>
  <c r="K231" i="1"/>
  <c r="N231" i="1" s="1"/>
  <c r="J231" i="1"/>
  <c r="G231" i="1"/>
  <c r="F231" i="1"/>
  <c r="E231" i="1"/>
  <c r="H231" i="1" s="1"/>
  <c r="D231" i="1"/>
  <c r="Y230" i="1"/>
  <c r="X230" i="1"/>
  <c r="W230" i="1"/>
  <c r="V230" i="1"/>
  <c r="U230" i="1"/>
  <c r="T230" i="1"/>
  <c r="Z230" i="1" s="1"/>
  <c r="R230" i="1"/>
  <c r="Q230" i="1"/>
  <c r="P230" i="1"/>
  <c r="N230" i="1"/>
  <c r="M230" i="1"/>
  <c r="L230" i="1"/>
  <c r="K230" i="1"/>
  <c r="J230" i="1"/>
  <c r="H230" i="1"/>
  <c r="G230" i="1"/>
  <c r="F230" i="1"/>
  <c r="E230" i="1"/>
  <c r="D230" i="1"/>
  <c r="W229" i="1"/>
  <c r="V229" i="1"/>
  <c r="U229" i="1"/>
  <c r="T229" i="1"/>
  <c r="R229" i="1"/>
  <c r="Q229" i="1"/>
  <c r="P229" i="1"/>
  <c r="M229" i="1"/>
  <c r="L229" i="1"/>
  <c r="K229" i="1"/>
  <c r="J229" i="1"/>
  <c r="G229" i="1"/>
  <c r="F229" i="1"/>
  <c r="E229" i="1"/>
  <c r="D229" i="1"/>
  <c r="X228" i="1"/>
  <c r="W228" i="1"/>
  <c r="V228" i="1"/>
  <c r="U228" i="1"/>
  <c r="T228" i="1"/>
  <c r="R228" i="1"/>
  <c r="Q228" i="1"/>
  <c r="P228" i="1"/>
  <c r="M228" i="1"/>
  <c r="L228" i="1"/>
  <c r="K228" i="1"/>
  <c r="J228" i="1"/>
  <c r="G228" i="1"/>
  <c r="F228" i="1"/>
  <c r="E228" i="1"/>
  <c r="D228" i="1"/>
  <c r="W227" i="1"/>
  <c r="V227" i="1"/>
  <c r="U227" i="1"/>
  <c r="T227" i="1"/>
  <c r="Z227" i="1" s="1"/>
  <c r="R227" i="1"/>
  <c r="Q227" i="1"/>
  <c r="P227" i="1"/>
  <c r="M227" i="1"/>
  <c r="L227" i="1"/>
  <c r="K227" i="1"/>
  <c r="N227" i="1" s="1"/>
  <c r="J227" i="1"/>
  <c r="G227" i="1"/>
  <c r="F227" i="1"/>
  <c r="E227" i="1"/>
  <c r="H227" i="1" s="1"/>
  <c r="D227" i="1"/>
  <c r="Y226" i="1"/>
  <c r="Z226" i="1" s="1"/>
  <c r="X226" i="1"/>
  <c r="W226" i="1"/>
  <c r="V226" i="1"/>
  <c r="U226" i="1"/>
  <c r="T226" i="1"/>
  <c r="R226" i="1"/>
  <c r="Q226" i="1"/>
  <c r="P226" i="1"/>
  <c r="M226" i="1"/>
  <c r="L226" i="1"/>
  <c r="K226" i="1"/>
  <c r="J226" i="1"/>
  <c r="G226" i="1"/>
  <c r="F226" i="1"/>
  <c r="E226" i="1"/>
  <c r="H226" i="1" s="1"/>
  <c r="D226" i="1"/>
  <c r="X225" i="1"/>
  <c r="W225" i="1"/>
  <c r="V225" i="1"/>
  <c r="U225" i="1"/>
  <c r="T225" i="1"/>
  <c r="R225" i="1"/>
  <c r="Q225" i="1"/>
  <c r="P225" i="1"/>
  <c r="M225" i="1"/>
  <c r="L225" i="1"/>
  <c r="K225" i="1"/>
  <c r="J225" i="1"/>
  <c r="G225" i="1"/>
  <c r="F225" i="1"/>
  <c r="E225" i="1"/>
  <c r="H225" i="1" s="1"/>
  <c r="D225" i="1"/>
  <c r="Y224" i="1"/>
  <c r="Z224" i="1" s="1"/>
  <c r="X224" i="1"/>
  <c r="W224" i="1"/>
  <c r="V224" i="1"/>
  <c r="U224" i="1"/>
  <c r="T224" i="1"/>
  <c r="R224" i="1"/>
  <c r="Q224" i="1"/>
  <c r="P224" i="1"/>
  <c r="M224" i="1"/>
  <c r="L224" i="1"/>
  <c r="K224" i="1"/>
  <c r="N224" i="1" s="1"/>
  <c r="J224" i="1"/>
  <c r="G224" i="1"/>
  <c r="F224" i="1"/>
  <c r="E224" i="1"/>
  <c r="H224" i="1" s="1"/>
  <c r="D224" i="1"/>
  <c r="W223" i="1"/>
  <c r="V223" i="1"/>
  <c r="U223" i="1"/>
  <c r="T223" i="1"/>
  <c r="R223" i="1"/>
  <c r="Q223" i="1"/>
  <c r="P223" i="1"/>
  <c r="M223" i="1"/>
  <c r="L223" i="1"/>
  <c r="K223" i="1"/>
  <c r="J223" i="1"/>
  <c r="G223" i="1"/>
  <c r="F223" i="1"/>
  <c r="E223" i="1"/>
  <c r="D223" i="1"/>
  <c r="D221" i="1" s="1"/>
  <c r="X222" i="1"/>
  <c r="W222" i="1"/>
  <c r="V222" i="1"/>
  <c r="U222" i="1"/>
  <c r="T222" i="1"/>
  <c r="R222" i="1"/>
  <c r="Q222" i="1"/>
  <c r="P222" i="1"/>
  <c r="M222" i="1"/>
  <c r="L222" i="1"/>
  <c r="K222" i="1"/>
  <c r="N222" i="1" s="1"/>
  <c r="J222" i="1"/>
  <c r="G222" i="1"/>
  <c r="F222" i="1"/>
  <c r="E222" i="1"/>
  <c r="D222" i="1"/>
  <c r="X220" i="1"/>
  <c r="W220" i="1"/>
  <c r="V220" i="1"/>
  <c r="U220" i="1"/>
  <c r="T220" i="1"/>
  <c r="R220" i="1"/>
  <c r="Q220" i="1"/>
  <c r="P220" i="1"/>
  <c r="M220" i="1"/>
  <c r="L220" i="1"/>
  <c r="K220" i="1"/>
  <c r="J220" i="1"/>
  <c r="N220" i="1" s="1"/>
  <c r="G220" i="1"/>
  <c r="F220" i="1"/>
  <c r="E220" i="1"/>
  <c r="H220" i="1" s="1"/>
  <c r="D220" i="1"/>
  <c r="Y219" i="1"/>
  <c r="X219" i="1"/>
  <c r="W219" i="1"/>
  <c r="V219" i="1"/>
  <c r="U219" i="1"/>
  <c r="T219" i="1"/>
  <c r="Z219" i="1" s="1"/>
  <c r="R219" i="1"/>
  <c r="Q219" i="1"/>
  <c r="P219" i="1"/>
  <c r="M219" i="1"/>
  <c r="L219" i="1"/>
  <c r="K219" i="1"/>
  <c r="N219" i="1" s="1"/>
  <c r="J219" i="1"/>
  <c r="G219" i="1"/>
  <c r="F219" i="1"/>
  <c r="E219" i="1"/>
  <c r="H219" i="1" s="1"/>
  <c r="D219" i="1"/>
  <c r="W218" i="1"/>
  <c r="V218" i="1"/>
  <c r="U218" i="1"/>
  <c r="T218" i="1"/>
  <c r="R218" i="1"/>
  <c r="Q218" i="1"/>
  <c r="P218" i="1"/>
  <c r="M218" i="1"/>
  <c r="L218" i="1"/>
  <c r="K218" i="1"/>
  <c r="N218" i="1" s="1"/>
  <c r="J218" i="1"/>
  <c r="G218" i="1"/>
  <c r="F218" i="1"/>
  <c r="E218" i="1"/>
  <c r="H218" i="1" s="1"/>
  <c r="D218" i="1"/>
  <c r="W217" i="1"/>
  <c r="V217" i="1"/>
  <c r="V215" i="1" s="1"/>
  <c r="U217" i="1"/>
  <c r="U215" i="1" s="1"/>
  <c r="T217" i="1"/>
  <c r="R217" i="1"/>
  <c r="Q217" i="1"/>
  <c r="P217" i="1"/>
  <c r="M217" i="1"/>
  <c r="L217" i="1"/>
  <c r="K217" i="1"/>
  <c r="J217" i="1"/>
  <c r="G217" i="1"/>
  <c r="F217" i="1"/>
  <c r="E217" i="1"/>
  <c r="D217" i="1"/>
  <c r="W216" i="1"/>
  <c r="V216" i="1"/>
  <c r="U216" i="1"/>
  <c r="T216" i="1"/>
  <c r="R216" i="1"/>
  <c r="Q216" i="1"/>
  <c r="P216" i="1"/>
  <c r="M216" i="1"/>
  <c r="L216" i="1"/>
  <c r="K216" i="1"/>
  <c r="N216" i="1" s="1"/>
  <c r="J216" i="1"/>
  <c r="G216" i="1"/>
  <c r="F216" i="1"/>
  <c r="E216" i="1"/>
  <c r="D216" i="1"/>
  <c r="D215" i="1" s="1"/>
  <c r="W215" i="1"/>
  <c r="J215" i="1"/>
  <c r="Z214" i="1"/>
  <c r="W214" i="1"/>
  <c r="V214" i="1"/>
  <c r="U214" i="1"/>
  <c r="T214" i="1"/>
  <c r="R214" i="1"/>
  <c r="Q214" i="1"/>
  <c r="P214" i="1"/>
  <c r="M214" i="1"/>
  <c r="L214" i="1"/>
  <c r="K214" i="1"/>
  <c r="N214" i="1" s="1"/>
  <c r="J214" i="1"/>
  <c r="H214" i="1"/>
  <c r="G214" i="1"/>
  <c r="F214" i="1"/>
  <c r="E214" i="1"/>
  <c r="D214" i="1"/>
  <c r="Y213" i="1"/>
  <c r="X213" i="1"/>
  <c r="W213" i="1"/>
  <c r="V213" i="1"/>
  <c r="U213" i="1"/>
  <c r="T213" i="1"/>
  <c r="R213" i="1"/>
  <c r="Q213" i="1"/>
  <c r="P213" i="1"/>
  <c r="M213" i="1"/>
  <c r="L213" i="1"/>
  <c r="K213" i="1"/>
  <c r="J213" i="1"/>
  <c r="G213" i="1"/>
  <c r="F213" i="1"/>
  <c r="E213" i="1"/>
  <c r="D213" i="1"/>
  <c r="Z212" i="1"/>
  <c r="Y212" i="1"/>
  <c r="X212" i="1"/>
  <c r="W212" i="1"/>
  <c r="V212" i="1"/>
  <c r="U212" i="1"/>
  <c r="T212" i="1"/>
  <c r="R212" i="1"/>
  <c r="Q212" i="1"/>
  <c r="P212" i="1"/>
  <c r="N212" i="1"/>
  <c r="M212" i="1"/>
  <c r="M205" i="1" s="1"/>
  <c r="L212" i="1"/>
  <c r="K212" i="1"/>
  <c r="J212" i="1"/>
  <c r="G212" i="1"/>
  <c r="F212" i="1"/>
  <c r="E212" i="1"/>
  <c r="H212" i="1" s="1"/>
  <c r="D212" i="1"/>
  <c r="Y211" i="1"/>
  <c r="X211" i="1"/>
  <c r="W211" i="1"/>
  <c r="V211" i="1"/>
  <c r="U211" i="1"/>
  <c r="T211" i="1"/>
  <c r="Z211" i="1" s="1"/>
  <c r="R211" i="1"/>
  <c r="Q211" i="1"/>
  <c r="P211" i="1"/>
  <c r="M211" i="1"/>
  <c r="L211" i="1"/>
  <c r="K211" i="1"/>
  <c r="N211" i="1" s="1"/>
  <c r="J211" i="1"/>
  <c r="G211" i="1"/>
  <c r="F211" i="1"/>
  <c r="E211" i="1"/>
  <c r="H211" i="1" s="1"/>
  <c r="D211" i="1"/>
  <c r="X210" i="1"/>
  <c r="W210" i="1"/>
  <c r="V210" i="1"/>
  <c r="U210" i="1"/>
  <c r="T210" i="1"/>
  <c r="R210" i="1"/>
  <c r="Q210" i="1"/>
  <c r="P210" i="1"/>
  <c r="M210" i="1"/>
  <c r="L210" i="1"/>
  <c r="K210" i="1"/>
  <c r="N210" i="1" s="1"/>
  <c r="J210" i="1"/>
  <c r="G210" i="1"/>
  <c r="F210" i="1"/>
  <c r="H210" i="1" s="1"/>
  <c r="E210" i="1"/>
  <c r="D210" i="1"/>
  <c r="W209" i="1"/>
  <c r="V209" i="1"/>
  <c r="U209" i="1"/>
  <c r="T209" i="1"/>
  <c r="T205" i="1" s="1"/>
  <c r="R209" i="1"/>
  <c r="Q209" i="1"/>
  <c r="P209" i="1"/>
  <c r="M209" i="1"/>
  <c r="L209" i="1"/>
  <c r="K209" i="1"/>
  <c r="J209" i="1"/>
  <c r="G209" i="1"/>
  <c r="F209" i="1"/>
  <c r="E209" i="1"/>
  <c r="H209" i="1" s="1"/>
  <c r="D209" i="1"/>
  <c r="Y208" i="1"/>
  <c r="Z208" i="1" s="1"/>
  <c r="X208" i="1"/>
  <c r="W208" i="1"/>
  <c r="V208" i="1"/>
  <c r="U208" i="1"/>
  <c r="T208" i="1"/>
  <c r="R208" i="1"/>
  <c r="Q208" i="1"/>
  <c r="P208" i="1"/>
  <c r="M208" i="1"/>
  <c r="L208" i="1"/>
  <c r="K208" i="1"/>
  <c r="N208" i="1" s="1"/>
  <c r="J208" i="1"/>
  <c r="G208" i="1"/>
  <c r="F208" i="1"/>
  <c r="E208" i="1"/>
  <c r="D208" i="1"/>
  <c r="W207" i="1"/>
  <c r="V207" i="1"/>
  <c r="U207" i="1"/>
  <c r="T207" i="1"/>
  <c r="R207" i="1"/>
  <c r="Q207" i="1"/>
  <c r="P207" i="1"/>
  <c r="M207" i="1"/>
  <c r="L207" i="1"/>
  <c r="K207" i="1"/>
  <c r="J207" i="1"/>
  <c r="G207" i="1"/>
  <c r="F207" i="1"/>
  <c r="E207" i="1"/>
  <c r="D207" i="1"/>
  <c r="X206" i="1"/>
  <c r="W206" i="1"/>
  <c r="V206" i="1"/>
  <c r="U206" i="1"/>
  <c r="T206" i="1"/>
  <c r="R206" i="1"/>
  <c r="Q206" i="1"/>
  <c r="P206" i="1"/>
  <c r="M206" i="1"/>
  <c r="L206" i="1"/>
  <c r="K206" i="1"/>
  <c r="N206" i="1" s="1"/>
  <c r="J206" i="1"/>
  <c r="H206" i="1"/>
  <c r="G206" i="1"/>
  <c r="F206" i="1"/>
  <c r="E206" i="1"/>
  <c r="D206" i="1"/>
  <c r="Y204" i="1"/>
  <c r="X204" i="1"/>
  <c r="W204" i="1"/>
  <c r="V204" i="1"/>
  <c r="U204" i="1"/>
  <c r="T204" i="1"/>
  <c r="Z204" i="1" s="1"/>
  <c r="R204" i="1"/>
  <c r="Q204" i="1"/>
  <c r="P204" i="1"/>
  <c r="N204" i="1"/>
  <c r="M204" i="1"/>
  <c r="L204" i="1"/>
  <c r="K204" i="1"/>
  <c r="J204" i="1"/>
  <c r="G204" i="1"/>
  <c r="F204" i="1"/>
  <c r="E204" i="1"/>
  <c r="H204" i="1" s="1"/>
  <c r="D204" i="1"/>
  <c r="Y203" i="1"/>
  <c r="X203" i="1"/>
  <c r="W203" i="1"/>
  <c r="V203" i="1"/>
  <c r="U203" i="1"/>
  <c r="T203" i="1"/>
  <c r="Z203" i="1" s="1"/>
  <c r="R203" i="1"/>
  <c r="Q203" i="1"/>
  <c r="P203" i="1"/>
  <c r="M203" i="1"/>
  <c r="L203" i="1"/>
  <c r="K203" i="1"/>
  <c r="N203" i="1" s="1"/>
  <c r="J203" i="1"/>
  <c r="G203" i="1"/>
  <c r="F203" i="1"/>
  <c r="E203" i="1"/>
  <c r="H203" i="1" s="1"/>
  <c r="D203" i="1"/>
  <c r="Y202" i="1"/>
  <c r="X202" i="1"/>
  <c r="W202" i="1"/>
  <c r="V202" i="1"/>
  <c r="U202" i="1"/>
  <c r="T202" i="1"/>
  <c r="Z202" i="1" s="1"/>
  <c r="R202" i="1"/>
  <c r="Q202" i="1"/>
  <c r="P202" i="1"/>
  <c r="M202" i="1"/>
  <c r="L202" i="1"/>
  <c r="K202" i="1"/>
  <c r="N202" i="1" s="1"/>
  <c r="J202" i="1"/>
  <c r="G202" i="1"/>
  <c r="F202" i="1"/>
  <c r="E202" i="1"/>
  <c r="H202" i="1" s="1"/>
  <c r="D202" i="1"/>
  <c r="W201" i="1"/>
  <c r="V201" i="1"/>
  <c r="U201" i="1"/>
  <c r="T201" i="1"/>
  <c r="R201" i="1"/>
  <c r="Q201" i="1"/>
  <c r="P201" i="1"/>
  <c r="M201" i="1"/>
  <c r="L201" i="1"/>
  <c r="K201" i="1"/>
  <c r="J201" i="1"/>
  <c r="G201" i="1"/>
  <c r="F201" i="1"/>
  <c r="E201" i="1"/>
  <c r="D201" i="1"/>
  <c r="Z200" i="1"/>
  <c r="X200" i="1"/>
  <c r="W200" i="1"/>
  <c r="V200" i="1"/>
  <c r="U200" i="1"/>
  <c r="T200" i="1"/>
  <c r="R200" i="1"/>
  <c r="Q200" i="1"/>
  <c r="P200" i="1"/>
  <c r="M200" i="1"/>
  <c r="L200" i="1"/>
  <c r="K200" i="1"/>
  <c r="N200" i="1" s="1"/>
  <c r="J200" i="1"/>
  <c r="G200" i="1"/>
  <c r="F200" i="1"/>
  <c r="E200" i="1"/>
  <c r="H200" i="1" s="1"/>
  <c r="D200" i="1"/>
  <c r="Y199" i="1"/>
  <c r="X199" i="1"/>
  <c r="W199" i="1"/>
  <c r="V199" i="1"/>
  <c r="U199" i="1"/>
  <c r="T199" i="1"/>
  <c r="R199" i="1"/>
  <c r="Q199" i="1"/>
  <c r="P199" i="1"/>
  <c r="M199" i="1"/>
  <c r="L199" i="1"/>
  <c r="K199" i="1"/>
  <c r="J199" i="1"/>
  <c r="G199" i="1"/>
  <c r="F199" i="1"/>
  <c r="E199" i="1"/>
  <c r="D199" i="1"/>
  <c r="Z198" i="1"/>
  <c r="X198" i="1"/>
  <c r="W198" i="1"/>
  <c r="V198" i="1"/>
  <c r="U198" i="1"/>
  <c r="T198" i="1"/>
  <c r="R198" i="1"/>
  <c r="Q198" i="1"/>
  <c r="P198" i="1"/>
  <c r="M198" i="1"/>
  <c r="L198" i="1"/>
  <c r="K198" i="1"/>
  <c r="N198" i="1" s="1"/>
  <c r="J198" i="1"/>
  <c r="G198" i="1"/>
  <c r="F198" i="1"/>
  <c r="E198" i="1"/>
  <c r="H198" i="1" s="1"/>
  <c r="D198" i="1"/>
  <c r="W197" i="1"/>
  <c r="V197" i="1"/>
  <c r="U197" i="1"/>
  <c r="T197" i="1"/>
  <c r="R197" i="1"/>
  <c r="Q197" i="1"/>
  <c r="P197" i="1"/>
  <c r="M197" i="1"/>
  <c r="L197" i="1"/>
  <c r="K197" i="1"/>
  <c r="J197" i="1"/>
  <c r="G197" i="1"/>
  <c r="F197" i="1"/>
  <c r="E197" i="1"/>
  <c r="H197" i="1" s="1"/>
  <c r="D197" i="1"/>
  <c r="W196" i="1"/>
  <c r="V196" i="1"/>
  <c r="U196" i="1"/>
  <c r="T196" i="1"/>
  <c r="R196" i="1"/>
  <c r="Q196" i="1"/>
  <c r="P196" i="1"/>
  <c r="M196" i="1"/>
  <c r="L196" i="1"/>
  <c r="K196" i="1"/>
  <c r="N196" i="1" s="1"/>
  <c r="J196" i="1"/>
  <c r="G196" i="1"/>
  <c r="F196" i="1"/>
  <c r="E196" i="1"/>
  <c r="D196" i="1"/>
  <c r="W195" i="1"/>
  <c r="V195" i="1"/>
  <c r="U195" i="1"/>
  <c r="T195" i="1"/>
  <c r="R195" i="1"/>
  <c r="Q195" i="1"/>
  <c r="P195" i="1"/>
  <c r="M195" i="1"/>
  <c r="L195" i="1"/>
  <c r="K195" i="1"/>
  <c r="J195" i="1"/>
  <c r="G195" i="1"/>
  <c r="F195" i="1"/>
  <c r="E195" i="1"/>
  <c r="D195" i="1"/>
  <c r="Y194" i="1"/>
  <c r="X194" i="1"/>
  <c r="W194" i="1"/>
  <c r="V194" i="1"/>
  <c r="U194" i="1"/>
  <c r="T194" i="1"/>
  <c r="Z194" i="1" s="1"/>
  <c r="R194" i="1"/>
  <c r="Q194" i="1"/>
  <c r="P194" i="1"/>
  <c r="M194" i="1"/>
  <c r="L194" i="1"/>
  <c r="K194" i="1"/>
  <c r="N194" i="1" s="1"/>
  <c r="J194" i="1"/>
  <c r="H194" i="1"/>
  <c r="G194" i="1"/>
  <c r="F194" i="1"/>
  <c r="E194" i="1"/>
  <c r="D194" i="1"/>
  <c r="W193" i="1"/>
  <c r="V193" i="1"/>
  <c r="U193" i="1"/>
  <c r="T193" i="1"/>
  <c r="Z193" i="1" s="1"/>
  <c r="R193" i="1"/>
  <c r="Q193" i="1"/>
  <c r="P193" i="1"/>
  <c r="M193" i="1"/>
  <c r="L193" i="1"/>
  <c r="K193" i="1"/>
  <c r="N193" i="1" s="1"/>
  <c r="J193" i="1"/>
  <c r="G193" i="1"/>
  <c r="F193" i="1"/>
  <c r="E193" i="1"/>
  <c r="H193" i="1" s="1"/>
  <c r="D193" i="1"/>
  <c r="Y192" i="1"/>
  <c r="X192" i="1"/>
  <c r="W192" i="1"/>
  <c r="V192" i="1"/>
  <c r="U192" i="1"/>
  <c r="T192" i="1"/>
  <c r="R192" i="1"/>
  <c r="Q192" i="1"/>
  <c r="P192" i="1"/>
  <c r="M192" i="1"/>
  <c r="L192" i="1"/>
  <c r="K192" i="1"/>
  <c r="J192" i="1"/>
  <c r="G192" i="1"/>
  <c r="F192" i="1"/>
  <c r="E192" i="1"/>
  <c r="D192" i="1"/>
  <c r="W191" i="1"/>
  <c r="V191" i="1"/>
  <c r="U191" i="1"/>
  <c r="T191" i="1"/>
  <c r="R191" i="1"/>
  <c r="Q191" i="1"/>
  <c r="P191" i="1"/>
  <c r="M191" i="1"/>
  <c r="L191" i="1"/>
  <c r="K191" i="1"/>
  <c r="J191" i="1"/>
  <c r="G191" i="1"/>
  <c r="F191" i="1"/>
  <c r="E191" i="1"/>
  <c r="D191" i="1"/>
  <c r="Z190" i="1"/>
  <c r="X190" i="1"/>
  <c r="W190" i="1"/>
  <c r="V190" i="1"/>
  <c r="U190" i="1"/>
  <c r="T190" i="1"/>
  <c r="R190" i="1"/>
  <c r="Q190" i="1"/>
  <c r="P190" i="1"/>
  <c r="M190" i="1"/>
  <c r="L190" i="1"/>
  <c r="K190" i="1"/>
  <c r="J190" i="1"/>
  <c r="G190" i="1"/>
  <c r="F190" i="1"/>
  <c r="E190" i="1"/>
  <c r="H190" i="1" s="1"/>
  <c r="D190" i="1"/>
  <c r="Y189" i="1"/>
  <c r="X189" i="1"/>
  <c r="W189" i="1"/>
  <c r="V189" i="1"/>
  <c r="U189" i="1"/>
  <c r="T189" i="1"/>
  <c r="Z189" i="1" s="1"/>
  <c r="R189" i="1"/>
  <c r="Q189" i="1"/>
  <c r="P189" i="1"/>
  <c r="M189" i="1"/>
  <c r="L189" i="1"/>
  <c r="K189" i="1"/>
  <c r="J189" i="1"/>
  <c r="G189" i="1"/>
  <c r="F189" i="1"/>
  <c r="E189" i="1"/>
  <c r="D189" i="1"/>
  <c r="Y188" i="1"/>
  <c r="Z188" i="1" s="1"/>
  <c r="X188" i="1"/>
  <c r="W188" i="1"/>
  <c r="V188" i="1"/>
  <c r="U188" i="1"/>
  <c r="T188" i="1"/>
  <c r="R188" i="1"/>
  <c r="Q188" i="1"/>
  <c r="P188" i="1"/>
  <c r="N188" i="1"/>
  <c r="M188" i="1"/>
  <c r="L188" i="1"/>
  <c r="K188" i="1"/>
  <c r="J188" i="1"/>
  <c r="G188" i="1"/>
  <c r="F188" i="1"/>
  <c r="E188" i="1"/>
  <c r="D188" i="1"/>
  <c r="Y187" i="1"/>
  <c r="X187" i="1"/>
  <c r="W187" i="1"/>
  <c r="V187" i="1"/>
  <c r="U187" i="1"/>
  <c r="T187" i="1"/>
  <c r="Z187" i="1" s="1"/>
  <c r="R187" i="1"/>
  <c r="Q187" i="1"/>
  <c r="P187" i="1"/>
  <c r="M187" i="1"/>
  <c r="L187" i="1"/>
  <c r="K187" i="1"/>
  <c r="J187" i="1"/>
  <c r="G187" i="1"/>
  <c r="F187" i="1"/>
  <c r="E187" i="1"/>
  <c r="H187" i="1" s="1"/>
  <c r="D187" i="1"/>
  <c r="Z186" i="1"/>
  <c r="W186" i="1"/>
  <c r="V186" i="1"/>
  <c r="U186" i="1"/>
  <c r="T186" i="1"/>
  <c r="R186" i="1"/>
  <c r="Q186" i="1"/>
  <c r="P186" i="1"/>
  <c r="M186" i="1"/>
  <c r="L186" i="1"/>
  <c r="K186" i="1"/>
  <c r="N186" i="1" s="1"/>
  <c r="J186" i="1"/>
  <c r="H186" i="1"/>
  <c r="G186" i="1"/>
  <c r="F186" i="1"/>
  <c r="E186" i="1"/>
  <c r="D186" i="1"/>
  <c r="X185" i="1"/>
  <c r="W185" i="1"/>
  <c r="V185" i="1"/>
  <c r="U185" i="1"/>
  <c r="T185" i="1"/>
  <c r="R185" i="1"/>
  <c r="Q185" i="1"/>
  <c r="P185" i="1"/>
  <c r="M185" i="1"/>
  <c r="L185" i="1"/>
  <c r="K185" i="1"/>
  <c r="J185" i="1"/>
  <c r="G185" i="1"/>
  <c r="F185" i="1"/>
  <c r="E185" i="1"/>
  <c r="D185" i="1"/>
  <c r="W183" i="1"/>
  <c r="V183" i="1"/>
  <c r="V179" i="1" s="1"/>
  <c r="U183" i="1"/>
  <c r="T183" i="1"/>
  <c r="R183" i="1"/>
  <c r="Q183" i="1"/>
  <c r="P183" i="1"/>
  <c r="M183" i="1"/>
  <c r="L183" i="1"/>
  <c r="K183" i="1"/>
  <c r="J183" i="1"/>
  <c r="H183" i="1"/>
  <c r="G183" i="1"/>
  <c r="F183" i="1"/>
  <c r="E183" i="1"/>
  <c r="D183" i="1"/>
  <c r="X182" i="1"/>
  <c r="W182" i="1"/>
  <c r="V182" i="1"/>
  <c r="U182" i="1"/>
  <c r="T182" i="1"/>
  <c r="R182" i="1"/>
  <c r="Q182" i="1"/>
  <c r="P182" i="1"/>
  <c r="M182" i="1"/>
  <c r="L182" i="1"/>
  <c r="K182" i="1"/>
  <c r="J182" i="1"/>
  <c r="G182" i="1"/>
  <c r="F182" i="1"/>
  <c r="E182" i="1"/>
  <c r="D182" i="1"/>
  <c r="W181" i="1"/>
  <c r="V181" i="1"/>
  <c r="U181" i="1"/>
  <c r="T181" i="1"/>
  <c r="R181" i="1"/>
  <c r="Q181" i="1"/>
  <c r="P181" i="1"/>
  <c r="M181" i="1"/>
  <c r="L181" i="1"/>
  <c r="K181" i="1"/>
  <c r="J181" i="1"/>
  <c r="H181" i="1"/>
  <c r="G181" i="1"/>
  <c r="F181" i="1"/>
  <c r="E181" i="1"/>
  <c r="D181" i="1"/>
  <c r="W180" i="1"/>
  <c r="V180" i="1"/>
  <c r="U180" i="1"/>
  <c r="U179" i="1" s="1"/>
  <c r="T180" i="1"/>
  <c r="R180" i="1"/>
  <c r="Q180" i="1"/>
  <c r="P180" i="1"/>
  <c r="M180" i="1"/>
  <c r="L180" i="1"/>
  <c r="K180" i="1"/>
  <c r="J180" i="1"/>
  <c r="H180" i="1"/>
  <c r="G180" i="1"/>
  <c r="F180" i="1"/>
  <c r="E180" i="1"/>
  <c r="D180" i="1"/>
  <c r="D179" i="1" s="1"/>
  <c r="W179" i="1"/>
  <c r="L179" i="1"/>
  <c r="J179" i="1"/>
  <c r="X178" i="1"/>
  <c r="W178" i="1"/>
  <c r="V178" i="1"/>
  <c r="U178" i="1"/>
  <c r="T178" i="1"/>
  <c r="R178" i="1"/>
  <c r="Q178" i="1"/>
  <c r="P178" i="1"/>
  <c r="M178" i="1"/>
  <c r="L178" i="1"/>
  <c r="K178" i="1"/>
  <c r="J178" i="1"/>
  <c r="G178" i="1"/>
  <c r="F178" i="1"/>
  <c r="E178" i="1"/>
  <c r="H178" i="1" s="1"/>
  <c r="D178" i="1"/>
  <c r="Y177" i="1"/>
  <c r="X177" i="1"/>
  <c r="W177" i="1"/>
  <c r="V177" i="1"/>
  <c r="U177" i="1"/>
  <c r="T177" i="1"/>
  <c r="R177" i="1"/>
  <c r="Q177" i="1"/>
  <c r="P177" i="1"/>
  <c r="M177" i="1"/>
  <c r="L177" i="1"/>
  <c r="K177" i="1"/>
  <c r="J177" i="1"/>
  <c r="G177" i="1"/>
  <c r="F177" i="1"/>
  <c r="E177" i="1"/>
  <c r="D177" i="1"/>
  <c r="H177" i="1" s="1"/>
  <c r="W176" i="1"/>
  <c r="V176" i="1"/>
  <c r="U176" i="1"/>
  <c r="T176" i="1"/>
  <c r="R176" i="1"/>
  <c r="Q176" i="1"/>
  <c r="P176" i="1"/>
  <c r="M176" i="1"/>
  <c r="L176" i="1"/>
  <c r="K176" i="1"/>
  <c r="J176" i="1"/>
  <c r="N176" i="1" s="1"/>
  <c r="G176" i="1"/>
  <c r="F176" i="1"/>
  <c r="E176" i="1"/>
  <c r="D176" i="1"/>
  <c r="W175" i="1"/>
  <c r="V175" i="1"/>
  <c r="U175" i="1"/>
  <c r="T175" i="1"/>
  <c r="R175" i="1"/>
  <c r="Q175" i="1"/>
  <c r="P175" i="1"/>
  <c r="M175" i="1"/>
  <c r="L175" i="1"/>
  <c r="K175" i="1"/>
  <c r="J175" i="1"/>
  <c r="G175" i="1"/>
  <c r="F175" i="1"/>
  <c r="E175" i="1"/>
  <c r="D175" i="1"/>
  <c r="X174" i="1"/>
  <c r="W174" i="1"/>
  <c r="V174" i="1"/>
  <c r="U174" i="1"/>
  <c r="T174" i="1"/>
  <c r="R174" i="1"/>
  <c r="Q174" i="1"/>
  <c r="P174" i="1"/>
  <c r="M174" i="1"/>
  <c r="L174" i="1"/>
  <c r="K174" i="1"/>
  <c r="N174" i="1" s="1"/>
  <c r="J174" i="1"/>
  <c r="G174" i="1"/>
  <c r="F174" i="1"/>
  <c r="E174" i="1"/>
  <c r="D174" i="1"/>
  <c r="W173" i="1"/>
  <c r="V173" i="1"/>
  <c r="U173" i="1"/>
  <c r="T173" i="1"/>
  <c r="R173" i="1"/>
  <c r="Q173" i="1"/>
  <c r="P173" i="1"/>
  <c r="M173" i="1"/>
  <c r="L173" i="1"/>
  <c r="K173" i="1"/>
  <c r="J173" i="1"/>
  <c r="G173" i="1"/>
  <c r="F173" i="1"/>
  <c r="E173" i="1"/>
  <c r="D173" i="1"/>
  <c r="Y172" i="1"/>
  <c r="X172" i="1"/>
  <c r="W172" i="1"/>
  <c r="V172" i="1"/>
  <c r="U172" i="1"/>
  <c r="T172" i="1"/>
  <c r="R172" i="1"/>
  <c r="Q172" i="1"/>
  <c r="P172" i="1"/>
  <c r="M172" i="1"/>
  <c r="L172" i="1"/>
  <c r="K172" i="1"/>
  <c r="J172" i="1"/>
  <c r="N172" i="1" s="1"/>
  <c r="G172" i="1"/>
  <c r="F172" i="1"/>
  <c r="E172" i="1"/>
  <c r="D172" i="1"/>
  <c r="W171" i="1"/>
  <c r="V171" i="1"/>
  <c r="U171" i="1"/>
  <c r="T171" i="1"/>
  <c r="R171" i="1"/>
  <c r="Q171" i="1"/>
  <c r="P171" i="1"/>
  <c r="M171" i="1"/>
  <c r="L171" i="1"/>
  <c r="K171" i="1"/>
  <c r="J171" i="1"/>
  <c r="G171" i="1"/>
  <c r="F171" i="1"/>
  <c r="E171" i="1"/>
  <c r="D171" i="1"/>
  <c r="W170" i="1"/>
  <c r="V170" i="1"/>
  <c r="U170" i="1"/>
  <c r="T170" i="1"/>
  <c r="R170" i="1"/>
  <c r="Q170" i="1"/>
  <c r="P170" i="1"/>
  <c r="M170" i="1"/>
  <c r="L170" i="1"/>
  <c r="K170" i="1"/>
  <c r="J170" i="1"/>
  <c r="G170" i="1"/>
  <c r="F170" i="1"/>
  <c r="E170" i="1"/>
  <c r="H170" i="1" s="1"/>
  <c r="D170" i="1"/>
  <c r="Y169" i="1"/>
  <c r="X169" i="1"/>
  <c r="W169" i="1"/>
  <c r="V169" i="1"/>
  <c r="U169" i="1"/>
  <c r="T169" i="1"/>
  <c r="Z169" i="1" s="1"/>
  <c r="R169" i="1"/>
  <c r="Q169" i="1"/>
  <c r="P169" i="1"/>
  <c r="M169" i="1"/>
  <c r="L169" i="1"/>
  <c r="K169" i="1"/>
  <c r="N169" i="1" s="1"/>
  <c r="J169" i="1"/>
  <c r="H169" i="1"/>
  <c r="G169" i="1"/>
  <c r="F169" i="1"/>
  <c r="E169" i="1"/>
  <c r="D169" i="1"/>
  <c r="X168" i="1"/>
  <c r="W168" i="1"/>
  <c r="V168" i="1"/>
  <c r="U168" i="1"/>
  <c r="T168" i="1"/>
  <c r="R168" i="1"/>
  <c r="Q168" i="1"/>
  <c r="P168" i="1"/>
  <c r="M168" i="1"/>
  <c r="L168" i="1"/>
  <c r="K168" i="1"/>
  <c r="J168" i="1"/>
  <c r="H168" i="1"/>
  <c r="G168" i="1"/>
  <c r="F168" i="1"/>
  <c r="E168" i="1"/>
  <c r="D168" i="1"/>
  <c r="Y167" i="1"/>
  <c r="X167" i="1"/>
  <c r="W167" i="1"/>
  <c r="V167" i="1"/>
  <c r="U167" i="1"/>
  <c r="T167" i="1"/>
  <c r="R167" i="1"/>
  <c r="Q167" i="1"/>
  <c r="P167" i="1"/>
  <c r="M167" i="1"/>
  <c r="L167" i="1"/>
  <c r="K167" i="1"/>
  <c r="J167" i="1"/>
  <c r="G167" i="1"/>
  <c r="F167" i="1"/>
  <c r="E167" i="1"/>
  <c r="D167" i="1"/>
  <c r="H167" i="1" s="1"/>
  <c r="X166" i="1"/>
  <c r="W166" i="1"/>
  <c r="V166" i="1"/>
  <c r="U166" i="1"/>
  <c r="T166" i="1"/>
  <c r="R166" i="1"/>
  <c r="Q166" i="1"/>
  <c r="P166" i="1"/>
  <c r="P165" i="1" s="1"/>
  <c r="M166" i="1"/>
  <c r="L166" i="1"/>
  <c r="K166" i="1"/>
  <c r="N166" i="1" s="1"/>
  <c r="J166" i="1"/>
  <c r="G166" i="1"/>
  <c r="F166" i="1"/>
  <c r="E166" i="1"/>
  <c r="D166" i="1"/>
  <c r="Z164" i="1"/>
  <c r="Y164" i="1"/>
  <c r="X164" i="1"/>
  <c r="W164" i="1"/>
  <c r="V164" i="1"/>
  <c r="U164" i="1"/>
  <c r="T164" i="1"/>
  <c r="R164" i="1"/>
  <c r="Q164" i="1"/>
  <c r="P164" i="1"/>
  <c r="M164" i="1"/>
  <c r="L164" i="1"/>
  <c r="K164" i="1"/>
  <c r="N164" i="1" s="1"/>
  <c r="J164" i="1"/>
  <c r="G164" i="1"/>
  <c r="F164" i="1"/>
  <c r="E164" i="1"/>
  <c r="H164" i="1" s="1"/>
  <c r="D164" i="1"/>
  <c r="X163" i="1"/>
  <c r="W163" i="1"/>
  <c r="V163" i="1"/>
  <c r="U163" i="1"/>
  <c r="T163" i="1"/>
  <c r="R163" i="1"/>
  <c r="Q163" i="1"/>
  <c r="P163" i="1"/>
  <c r="M163" i="1"/>
  <c r="L163" i="1"/>
  <c r="K163" i="1"/>
  <c r="J163" i="1"/>
  <c r="G163" i="1"/>
  <c r="F163" i="1"/>
  <c r="E163" i="1"/>
  <c r="D163" i="1"/>
  <c r="Y162" i="1"/>
  <c r="X162" i="1"/>
  <c r="W162" i="1"/>
  <c r="V162" i="1"/>
  <c r="U162" i="1"/>
  <c r="U160" i="1" s="1"/>
  <c r="T162" i="1"/>
  <c r="Z162" i="1" s="1"/>
  <c r="R162" i="1"/>
  <c r="Q162" i="1"/>
  <c r="P162" i="1"/>
  <c r="M162" i="1"/>
  <c r="L162" i="1"/>
  <c r="K162" i="1"/>
  <c r="J162" i="1"/>
  <c r="G162" i="1"/>
  <c r="G160" i="1" s="1"/>
  <c r="F162" i="1"/>
  <c r="E162" i="1"/>
  <c r="D162" i="1"/>
  <c r="W161" i="1"/>
  <c r="V161" i="1"/>
  <c r="U161" i="1"/>
  <c r="T161" i="1"/>
  <c r="R161" i="1"/>
  <c r="Q161" i="1"/>
  <c r="P161" i="1"/>
  <c r="M161" i="1"/>
  <c r="L161" i="1"/>
  <c r="K161" i="1"/>
  <c r="K160" i="1" s="1"/>
  <c r="J161" i="1"/>
  <c r="G161" i="1"/>
  <c r="F161" i="1"/>
  <c r="E161" i="1"/>
  <c r="D161" i="1"/>
  <c r="W159" i="1"/>
  <c r="W157" i="1" s="1"/>
  <c r="V159" i="1"/>
  <c r="V157" i="1" s="1"/>
  <c r="U159" i="1"/>
  <c r="T159" i="1"/>
  <c r="R159" i="1"/>
  <c r="Q159" i="1"/>
  <c r="P159" i="1"/>
  <c r="M159" i="1"/>
  <c r="L159" i="1"/>
  <c r="K159" i="1"/>
  <c r="J159" i="1"/>
  <c r="G159" i="1"/>
  <c r="F159" i="1"/>
  <c r="E159" i="1"/>
  <c r="D159" i="1"/>
  <c r="W158" i="1"/>
  <c r="V158" i="1"/>
  <c r="U158" i="1"/>
  <c r="T158" i="1"/>
  <c r="R158" i="1"/>
  <c r="R157" i="1" s="1"/>
  <c r="Q158" i="1"/>
  <c r="Q157" i="1" s="1"/>
  <c r="P158" i="1"/>
  <c r="M158" i="1"/>
  <c r="L158" i="1"/>
  <c r="K158" i="1"/>
  <c r="N158" i="1" s="1"/>
  <c r="J158" i="1"/>
  <c r="G158" i="1"/>
  <c r="F158" i="1"/>
  <c r="F157" i="1" s="1"/>
  <c r="E158" i="1"/>
  <c r="D158" i="1"/>
  <c r="D157" i="1" s="1"/>
  <c r="P157" i="1"/>
  <c r="M157" i="1"/>
  <c r="L157" i="1"/>
  <c r="Z156" i="1"/>
  <c r="Y156" i="1"/>
  <c r="X156" i="1"/>
  <c r="W156" i="1"/>
  <c r="V156" i="1"/>
  <c r="U156" i="1"/>
  <c r="T156" i="1"/>
  <c r="R156" i="1"/>
  <c r="Q156" i="1"/>
  <c r="P156" i="1"/>
  <c r="M156" i="1"/>
  <c r="L156" i="1"/>
  <c r="K156" i="1"/>
  <c r="N156" i="1" s="1"/>
  <c r="J156" i="1"/>
  <c r="G156" i="1"/>
  <c r="F156" i="1"/>
  <c r="E156" i="1"/>
  <c r="H156" i="1" s="1"/>
  <c r="D156" i="1"/>
  <c r="Y155" i="1"/>
  <c r="X155" i="1"/>
  <c r="W155" i="1"/>
  <c r="V155" i="1"/>
  <c r="U155" i="1"/>
  <c r="T155" i="1"/>
  <c r="R155" i="1"/>
  <c r="Q155" i="1"/>
  <c r="P155" i="1"/>
  <c r="M155" i="1"/>
  <c r="L155" i="1"/>
  <c r="K155" i="1"/>
  <c r="J155" i="1"/>
  <c r="H155" i="1"/>
  <c r="G155" i="1"/>
  <c r="F155" i="1"/>
  <c r="E155" i="1"/>
  <c r="D155" i="1"/>
  <c r="Y154" i="1"/>
  <c r="Z154" i="1" s="1"/>
  <c r="X154" i="1"/>
  <c r="W154" i="1"/>
  <c r="V154" i="1"/>
  <c r="U154" i="1"/>
  <c r="T154" i="1"/>
  <c r="R154" i="1"/>
  <c r="Q154" i="1"/>
  <c r="P154" i="1"/>
  <c r="M154" i="1"/>
  <c r="L154" i="1"/>
  <c r="K154" i="1"/>
  <c r="N154" i="1" s="1"/>
  <c r="J154" i="1"/>
  <c r="G154" i="1"/>
  <c r="F154" i="1"/>
  <c r="E154" i="1"/>
  <c r="D154" i="1"/>
  <c r="Y153" i="1"/>
  <c r="X153" i="1"/>
  <c r="W153" i="1"/>
  <c r="V153" i="1"/>
  <c r="U153" i="1"/>
  <c r="T153" i="1"/>
  <c r="R153" i="1"/>
  <c r="Q153" i="1"/>
  <c r="P153" i="1"/>
  <c r="M153" i="1"/>
  <c r="L153" i="1"/>
  <c r="K153" i="1"/>
  <c r="J153" i="1"/>
  <c r="G153" i="1"/>
  <c r="F153" i="1"/>
  <c r="E153" i="1"/>
  <c r="D153" i="1"/>
  <c r="Y152" i="1"/>
  <c r="Z152" i="1" s="1"/>
  <c r="X152" i="1"/>
  <c r="W152" i="1"/>
  <c r="V152" i="1"/>
  <c r="U152" i="1"/>
  <c r="T152" i="1"/>
  <c r="R152" i="1"/>
  <c r="Q152" i="1"/>
  <c r="P152" i="1"/>
  <c r="N152" i="1"/>
  <c r="M152" i="1"/>
  <c r="L152" i="1"/>
  <c r="K152" i="1"/>
  <c r="J152" i="1"/>
  <c r="G152" i="1"/>
  <c r="F152" i="1"/>
  <c r="E152" i="1"/>
  <c r="D152" i="1"/>
  <c r="X151" i="1"/>
  <c r="W151" i="1"/>
  <c r="V151" i="1"/>
  <c r="U151" i="1"/>
  <c r="T151" i="1"/>
  <c r="Z151" i="1" s="1"/>
  <c r="R151" i="1"/>
  <c r="Q151" i="1"/>
  <c r="P151" i="1"/>
  <c r="M151" i="1"/>
  <c r="L151" i="1"/>
  <c r="K151" i="1"/>
  <c r="N151" i="1" s="1"/>
  <c r="J151" i="1"/>
  <c r="G151" i="1"/>
  <c r="F151" i="1"/>
  <c r="E151" i="1"/>
  <c r="H151" i="1" s="1"/>
  <c r="D151" i="1"/>
  <c r="Y150" i="1"/>
  <c r="X150" i="1"/>
  <c r="W150" i="1"/>
  <c r="V150" i="1"/>
  <c r="U150" i="1"/>
  <c r="T150" i="1"/>
  <c r="Z150" i="1" s="1"/>
  <c r="R150" i="1"/>
  <c r="Q150" i="1"/>
  <c r="P150" i="1"/>
  <c r="M150" i="1"/>
  <c r="L150" i="1"/>
  <c r="K150" i="1"/>
  <c r="N150" i="1" s="1"/>
  <c r="J150" i="1"/>
  <c r="G150" i="1"/>
  <c r="F150" i="1"/>
  <c r="E150" i="1"/>
  <c r="H150" i="1" s="1"/>
  <c r="D150" i="1"/>
  <c r="Y149" i="1"/>
  <c r="X149" i="1"/>
  <c r="W149" i="1"/>
  <c r="V149" i="1"/>
  <c r="U149" i="1"/>
  <c r="T149" i="1"/>
  <c r="R149" i="1"/>
  <c r="Q149" i="1"/>
  <c r="P149" i="1"/>
  <c r="M149" i="1"/>
  <c r="L149" i="1"/>
  <c r="K149" i="1"/>
  <c r="J149" i="1"/>
  <c r="G149" i="1"/>
  <c r="F149" i="1"/>
  <c r="E149" i="1"/>
  <c r="D149" i="1"/>
  <c r="X148" i="1"/>
  <c r="W148" i="1"/>
  <c r="V148" i="1"/>
  <c r="U148" i="1"/>
  <c r="T148" i="1"/>
  <c r="R148" i="1"/>
  <c r="Q148" i="1"/>
  <c r="P148" i="1"/>
  <c r="M148" i="1"/>
  <c r="L148" i="1"/>
  <c r="K148" i="1"/>
  <c r="J148" i="1"/>
  <c r="G148" i="1"/>
  <c r="F148" i="1"/>
  <c r="E148" i="1"/>
  <c r="H148" i="1" s="1"/>
  <c r="D148" i="1"/>
  <c r="Y147" i="1"/>
  <c r="X147" i="1"/>
  <c r="W147" i="1"/>
  <c r="V147" i="1"/>
  <c r="U147" i="1"/>
  <c r="T147" i="1"/>
  <c r="R147" i="1"/>
  <c r="Q147" i="1"/>
  <c r="P147" i="1"/>
  <c r="M147" i="1"/>
  <c r="L147" i="1"/>
  <c r="K147" i="1"/>
  <c r="J147" i="1"/>
  <c r="G147" i="1"/>
  <c r="F147" i="1"/>
  <c r="E147" i="1"/>
  <c r="D147" i="1"/>
  <c r="H147" i="1" s="1"/>
  <c r="W146" i="1"/>
  <c r="V146" i="1"/>
  <c r="U146" i="1"/>
  <c r="T146" i="1"/>
  <c r="R146" i="1"/>
  <c r="Q146" i="1"/>
  <c r="P146" i="1"/>
  <c r="N146" i="1"/>
  <c r="M146" i="1"/>
  <c r="L146" i="1"/>
  <c r="K146" i="1"/>
  <c r="J146" i="1"/>
  <c r="G146" i="1"/>
  <c r="F146" i="1"/>
  <c r="E146" i="1"/>
  <c r="D146" i="1"/>
  <c r="X145" i="1"/>
  <c r="W145" i="1"/>
  <c r="V145" i="1"/>
  <c r="U145" i="1"/>
  <c r="T145" i="1"/>
  <c r="R145" i="1"/>
  <c r="Q145" i="1"/>
  <c r="P145" i="1"/>
  <c r="M145" i="1"/>
  <c r="L145" i="1"/>
  <c r="K145" i="1"/>
  <c r="J145" i="1"/>
  <c r="G145" i="1"/>
  <c r="F145" i="1"/>
  <c r="E145" i="1"/>
  <c r="D145" i="1"/>
  <c r="H145" i="1" s="1"/>
  <c r="X144" i="1"/>
  <c r="W144" i="1"/>
  <c r="V144" i="1"/>
  <c r="U144" i="1"/>
  <c r="T144" i="1"/>
  <c r="R144" i="1"/>
  <c r="Q144" i="1"/>
  <c r="P144" i="1"/>
  <c r="N144" i="1"/>
  <c r="M144" i="1"/>
  <c r="L144" i="1"/>
  <c r="K144" i="1"/>
  <c r="J144" i="1"/>
  <c r="G144" i="1"/>
  <c r="F144" i="1"/>
  <c r="E144" i="1"/>
  <c r="H144" i="1" s="1"/>
  <c r="D144" i="1"/>
  <c r="W143" i="1"/>
  <c r="V143" i="1"/>
  <c r="U143" i="1"/>
  <c r="T143" i="1"/>
  <c r="R143" i="1"/>
  <c r="Q143" i="1"/>
  <c r="P143" i="1"/>
  <c r="M143" i="1"/>
  <c r="L143" i="1"/>
  <c r="K143" i="1"/>
  <c r="J143" i="1"/>
  <c r="G143" i="1"/>
  <c r="F143" i="1"/>
  <c r="E143" i="1"/>
  <c r="H143" i="1" s="1"/>
  <c r="D143" i="1"/>
  <c r="Y142" i="1"/>
  <c r="Z142" i="1" s="1"/>
  <c r="X142" i="1"/>
  <c r="W142" i="1"/>
  <c r="V142" i="1"/>
  <c r="U142" i="1"/>
  <c r="T142" i="1"/>
  <c r="R142" i="1"/>
  <c r="Q142" i="1"/>
  <c r="P142" i="1"/>
  <c r="M142" i="1"/>
  <c r="L142" i="1"/>
  <c r="K142" i="1"/>
  <c r="J142" i="1"/>
  <c r="G142" i="1"/>
  <c r="F142" i="1"/>
  <c r="E142" i="1"/>
  <c r="H142" i="1" s="1"/>
  <c r="D142" i="1"/>
  <c r="Y141" i="1"/>
  <c r="X141" i="1"/>
  <c r="W141" i="1"/>
  <c r="V141" i="1"/>
  <c r="U141" i="1"/>
  <c r="T141" i="1"/>
  <c r="Z141" i="1" s="1"/>
  <c r="R141" i="1"/>
  <c r="Q141" i="1"/>
  <c r="P141" i="1"/>
  <c r="M141" i="1"/>
  <c r="L141" i="1"/>
  <c r="K141" i="1"/>
  <c r="N141" i="1" s="1"/>
  <c r="J141" i="1"/>
  <c r="H141" i="1"/>
  <c r="G141" i="1"/>
  <c r="F141" i="1"/>
  <c r="E141" i="1"/>
  <c r="D141" i="1"/>
  <c r="W140" i="1"/>
  <c r="V140" i="1"/>
  <c r="U140" i="1"/>
  <c r="T140" i="1"/>
  <c r="R140" i="1"/>
  <c r="Q140" i="1"/>
  <c r="P140" i="1"/>
  <c r="M140" i="1"/>
  <c r="L140" i="1"/>
  <c r="K140" i="1"/>
  <c r="J140" i="1"/>
  <c r="G140" i="1"/>
  <c r="F140" i="1"/>
  <c r="E140" i="1"/>
  <c r="D140" i="1"/>
  <c r="W139" i="1"/>
  <c r="V139" i="1"/>
  <c r="U139" i="1"/>
  <c r="T139" i="1"/>
  <c r="R139" i="1"/>
  <c r="Q139" i="1"/>
  <c r="P139" i="1"/>
  <c r="M139" i="1"/>
  <c r="L139" i="1"/>
  <c r="K139" i="1"/>
  <c r="J139" i="1"/>
  <c r="H139" i="1"/>
  <c r="G139" i="1"/>
  <c r="F139" i="1"/>
  <c r="E139" i="1"/>
  <c r="D139" i="1"/>
  <c r="Y138" i="1"/>
  <c r="Z138" i="1" s="1"/>
  <c r="X138" i="1"/>
  <c r="W138" i="1"/>
  <c r="V138" i="1"/>
  <c r="U138" i="1"/>
  <c r="T138" i="1"/>
  <c r="R138" i="1"/>
  <c r="Q138" i="1"/>
  <c r="P138" i="1"/>
  <c r="M138" i="1"/>
  <c r="L138" i="1"/>
  <c r="K138" i="1"/>
  <c r="N138" i="1" s="1"/>
  <c r="J138" i="1"/>
  <c r="G138" i="1"/>
  <c r="F138" i="1"/>
  <c r="E138" i="1"/>
  <c r="H138" i="1" s="1"/>
  <c r="D138" i="1"/>
  <c r="W137" i="1"/>
  <c r="V137" i="1"/>
  <c r="U137" i="1"/>
  <c r="T137" i="1"/>
  <c r="R137" i="1"/>
  <c r="Q137" i="1"/>
  <c r="P137" i="1"/>
  <c r="M137" i="1"/>
  <c r="L137" i="1"/>
  <c r="K137" i="1"/>
  <c r="J137" i="1"/>
  <c r="G137" i="1"/>
  <c r="F137" i="1"/>
  <c r="E137" i="1"/>
  <c r="D137" i="1"/>
  <c r="H137" i="1" s="1"/>
  <c r="X136" i="1"/>
  <c r="W136" i="1"/>
  <c r="V136" i="1"/>
  <c r="V135" i="1" s="1"/>
  <c r="U136" i="1"/>
  <c r="U135" i="1" s="1"/>
  <c r="T136" i="1"/>
  <c r="R136" i="1"/>
  <c r="Q136" i="1"/>
  <c r="P136" i="1"/>
  <c r="M136" i="1"/>
  <c r="L136" i="1"/>
  <c r="K136" i="1"/>
  <c r="J136" i="1"/>
  <c r="G136" i="1"/>
  <c r="F136" i="1"/>
  <c r="E136" i="1"/>
  <c r="H136" i="1" s="1"/>
  <c r="D136" i="1"/>
  <c r="Y131" i="1"/>
  <c r="X131" i="1"/>
  <c r="W131" i="1"/>
  <c r="V131" i="1"/>
  <c r="U131" i="1"/>
  <c r="T131" i="1"/>
  <c r="Z131" i="1" s="1"/>
  <c r="R131" i="1"/>
  <c r="Q131" i="1"/>
  <c r="P131" i="1"/>
  <c r="M131" i="1"/>
  <c r="L131" i="1"/>
  <c r="K131" i="1"/>
  <c r="N131" i="1" s="1"/>
  <c r="J131" i="1"/>
  <c r="G131" i="1"/>
  <c r="F131" i="1"/>
  <c r="E131" i="1"/>
  <c r="H131" i="1" s="1"/>
  <c r="D131" i="1"/>
  <c r="Y130" i="1"/>
  <c r="X130" i="1"/>
  <c r="W130" i="1"/>
  <c r="V130" i="1"/>
  <c r="U130" i="1"/>
  <c r="T130" i="1"/>
  <c r="Z130" i="1" s="1"/>
  <c r="R130" i="1"/>
  <c r="Q130" i="1"/>
  <c r="P130" i="1"/>
  <c r="M130" i="1"/>
  <c r="L130" i="1"/>
  <c r="K130" i="1"/>
  <c r="N130" i="1" s="1"/>
  <c r="J130" i="1"/>
  <c r="G130" i="1"/>
  <c r="F130" i="1"/>
  <c r="E130" i="1"/>
  <c r="H130" i="1" s="1"/>
  <c r="D130" i="1"/>
  <c r="Y129" i="1"/>
  <c r="X129" i="1"/>
  <c r="W129" i="1"/>
  <c r="V129" i="1"/>
  <c r="U129" i="1"/>
  <c r="T129" i="1"/>
  <c r="Z129" i="1" s="1"/>
  <c r="R129" i="1"/>
  <c r="Q129" i="1"/>
  <c r="P129" i="1"/>
  <c r="M129" i="1"/>
  <c r="L129" i="1"/>
  <c r="K129" i="1"/>
  <c r="N129" i="1" s="1"/>
  <c r="J129" i="1"/>
  <c r="G129" i="1"/>
  <c r="F129" i="1"/>
  <c r="E129" i="1"/>
  <c r="H129" i="1" s="1"/>
  <c r="D129" i="1"/>
  <c r="Z128" i="1"/>
  <c r="Y128" i="1"/>
  <c r="X128" i="1"/>
  <c r="W128" i="1"/>
  <c r="V128" i="1"/>
  <c r="U128" i="1"/>
  <c r="T128" i="1"/>
  <c r="R128" i="1"/>
  <c r="Q128" i="1"/>
  <c r="P128" i="1"/>
  <c r="N128" i="1"/>
  <c r="M128" i="1"/>
  <c r="L128" i="1"/>
  <c r="K128" i="1"/>
  <c r="J128" i="1"/>
  <c r="G128" i="1"/>
  <c r="F128" i="1"/>
  <c r="E128" i="1"/>
  <c r="H128" i="1" s="1"/>
  <c r="D128" i="1"/>
  <c r="W127" i="1"/>
  <c r="V127" i="1"/>
  <c r="U127" i="1"/>
  <c r="T127" i="1"/>
  <c r="R127" i="1"/>
  <c r="Q127" i="1"/>
  <c r="P127" i="1"/>
  <c r="M127" i="1"/>
  <c r="L127" i="1"/>
  <c r="K127" i="1"/>
  <c r="J127" i="1"/>
  <c r="G127" i="1"/>
  <c r="F127" i="1"/>
  <c r="E127" i="1"/>
  <c r="D127" i="1"/>
  <c r="Y126" i="1"/>
  <c r="X126" i="1"/>
  <c r="W126" i="1"/>
  <c r="V126" i="1"/>
  <c r="U126" i="1"/>
  <c r="T126" i="1"/>
  <c r="R126" i="1"/>
  <c r="Q126" i="1"/>
  <c r="P126" i="1"/>
  <c r="M126" i="1"/>
  <c r="L126" i="1"/>
  <c r="K126" i="1"/>
  <c r="J126" i="1"/>
  <c r="H126" i="1"/>
  <c r="G126" i="1"/>
  <c r="F126" i="1"/>
  <c r="E126" i="1"/>
  <c r="D126" i="1"/>
  <c r="W125" i="1"/>
  <c r="V125" i="1"/>
  <c r="U125" i="1"/>
  <c r="T125" i="1"/>
  <c r="R125" i="1"/>
  <c r="Q125" i="1"/>
  <c r="P125" i="1"/>
  <c r="M125" i="1"/>
  <c r="L125" i="1"/>
  <c r="K125" i="1"/>
  <c r="J125" i="1"/>
  <c r="G125" i="1"/>
  <c r="F125" i="1"/>
  <c r="E125" i="1"/>
  <c r="D125" i="1"/>
  <c r="Y124" i="1"/>
  <c r="X124" i="1"/>
  <c r="W124" i="1"/>
  <c r="V124" i="1"/>
  <c r="U124" i="1"/>
  <c r="T124" i="1"/>
  <c r="R124" i="1"/>
  <c r="Q124" i="1"/>
  <c r="P124" i="1"/>
  <c r="N124" i="1"/>
  <c r="M124" i="1"/>
  <c r="L124" i="1"/>
  <c r="K124" i="1"/>
  <c r="J124" i="1"/>
  <c r="G124" i="1"/>
  <c r="F124" i="1"/>
  <c r="E124" i="1"/>
  <c r="D124" i="1"/>
  <c r="W123" i="1"/>
  <c r="V123" i="1"/>
  <c r="U123" i="1"/>
  <c r="T123" i="1"/>
  <c r="R123" i="1"/>
  <c r="Q123" i="1"/>
  <c r="P123" i="1"/>
  <c r="M123" i="1"/>
  <c r="L123" i="1"/>
  <c r="K123" i="1"/>
  <c r="J123" i="1"/>
  <c r="G123" i="1"/>
  <c r="F123" i="1"/>
  <c r="E123" i="1"/>
  <c r="D123" i="1"/>
  <c r="H123" i="1" s="1"/>
  <c r="X122" i="1"/>
  <c r="W122" i="1"/>
  <c r="V122" i="1"/>
  <c r="U122" i="1"/>
  <c r="T122" i="1"/>
  <c r="R122" i="1"/>
  <c r="Q122" i="1"/>
  <c r="P122" i="1"/>
  <c r="M122" i="1"/>
  <c r="L122" i="1"/>
  <c r="K122" i="1"/>
  <c r="J122" i="1"/>
  <c r="G122" i="1"/>
  <c r="F122" i="1"/>
  <c r="E122" i="1"/>
  <c r="D122" i="1"/>
  <c r="H122" i="1" s="1"/>
  <c r="W121" i="1"/>
  <c r="V121" i="1"/>
  <c r="U121" i="1"/>
  <c r="T121" i="1"/>
  <c r="R121" i="1"/>
  <c r="Q121" i="1"/>
  <c r="P121" i="1"/>
  <c r="M121" i="1"/>
  <c r="L121" i="1"/>
  <c r="K121" i="1"/>
  <c r="J121" i="1"/>
  <c r="G121" i="1"/>
  <c r="F121" i="1"/>
  <c r="E121" i="1"/>
  <c r="D121" i="1"/>
  <c r="Y120" i="1"/>
  <c r="Z120" i="1" s="1"/>
  <c r="X120" i="1"/>
  <c r="W120" i="1"/>
  <c r="V120" i="1"/>
  <c r="U120" i="1"/>
  <c r="T120" i="1"/>
  <c r="R120" i="1"/>
  <c r="Q120" i="1"/>
  <c r="P120" i="1"/>
  <c r="M120" i="1"/>
  <c r="L120" i="1"/>
  <c r="K120" i="1"/>
  <c r="N120" i="1" s="1"/>
  <c r="J120" i="1"/>
  <c r="G120" i="1"/>
  <c r="F120" i="1"/>
  <c r="E120" i="1"/>
  <c r="H120" i="1" s="1"/>
  <c r="D120" i="1"/>
  <c r="W119" i="1"/>
  <c r="V119" i="1"/>
  <c r="U119" i="1"/>
  <c r="T119" i="1"/>
  <c r="R119" i="1"/>
  <c r="Q119" i="1"/>
  <c r="P119" i="1"/>
  <c r="M119" i="1"/>
  <c r="L119" i="1"/>
  <c r="K119" i="1"/>
  <c r="J119" i="1"/>
  <c r="G119" i="1"/>
  <c r="F119" i="1"/>
  <c r="E119" i="1"/>
  <c r="H119" i="1" s="1"/>
  <c r="D119" i="1"/>
  <c r="Y118" i="1"/>
  <c r="Z118" i="1" s="1"/>
  <c r="X118" i="1"/>
  <c r="W118" i="1"/>
  <c r="V118" i="1"/>
  <c r="U118" i="1"/>
  <c r="T118" i="1"/>
  <c r="R118" i="1"/>
  <c r="Q118" i="1"/>
  <c r="P118" i="1"/>
  <c r="M118" i="1"/>
  <c r="L118" i="1"/>
  <c r="K118" i="1"/>
  <c r="J118" i="1"/>
  <c r="G118" i="1"/>
  <c r="F118" i="1"/>
  <c r="E118" i="1"/>
  <c r="D118" i="1"/>
  <c r="W117" i="1"/>
  <c r="V117" i="1"/>
  <c r="U117" i="1"/>
  <c r="T117" i="1"/>
  <c r="R117" i="1"/>
  <c r="Q117" i="1"/>
  <c r="P117" i="1"/>
  <c r="M117" i="1"/>
  <c r="L117" i="1"/>
  <c r="K117" i="1"/>
  <c r="J117" i="1"/>
  <c r="G117" i="1"/>
  <c r="F117" i="1"/>
  <c r="E117" i="1"/>
  <c r="D117" i="1"/>
  <c r="H117" i="1" s="1"/>
  <c r="Y116" i="1"/>
  <c r="Z116" i="1" s="1"/>
  <c r="X116" i="1"/>
  <c r="W116" i="1"/>
  <c r="V116" i="1"/>
  <c r="U116" i="1"/>
  <c r="T116" i="1"/>
  <c r="R116" i="1"/>
  <c r="Q116" i="1"/>
  <c r="P116" i="1"/>
  <c r="M116" i="1"/>
  <c r="L116" i="1"/>
  <c r="K116" i="1"/>
  <c r="J116" i="1"/>
  <c r="G116" i="1"/>
  <c r="F116" i="1"/>
  <c r="F113" i="1" s="1"/>
  <c r="E116" i="1"/>
  <c r="H116" i="1" s="1"/>
  <c r="D116" i="1"/>
  <c r="W115" i="1"/>
  <c r="V115" i="1"/>
  <c r="U115" i="1"/>
  <c r="T115" i="1"/>
  <c r="R115" i="1"/>
  <c r="Q115" i="1"/>
  <c r="P115" i="1"/>
  <c r="M115" i="1"/>
  <c r="L115" i="1"/>
  <c r="K115" i="1"/>
  <c r="J115" i="1"/>
  <c r="G115" i="1"/>
  <c r="F115" i="1"/>
  <c r="E115" i="1"/>
  <c r="D115" i="1"/>
  <c r="H115" i="1" s="1"/>
  <c r="X114" i="1"/>
  <c r="W114" i="1"/>
  <c r="V114" i="1"/>
  <c r="U114" i="1"/>
  <c r="T114" i="1"/>
  <c r="R114" i="1"/>
  <c r="Q114" i="1"/>
  <c r="Q113" i="1" s="1"/>
  <c r="P114" i="1"/>
  <c r="M114" i="1"/>
  <c r="L114" i="1"/>
  <c r="K114" i="1"/>
  <c r="J114" i="1"/>
  <c r="G114" i="1"/>
  <c r="F114" i="1"/>
  <c r="E114" i="1"/>
  <c r="D114" i="1"/>
  <c r="W112" i="1"/>
  <c r="V112" i="1"/>
  <c r="U112" i="1"/>
  <c r="T112" i="1"/>
  <c r="R112" i="1"/>
  <c r="Q112" i="1"/>
  <c r="P112" i="1"/>
  <c r="M112" i="1"/>
  <c r="L112" i="1"/>
  <c r="K112" i="1"/>
  <c r="N112" i="1" s="1"/>
  <c r="J112" i="1"/>
  <c r="G112" i="1"/>
  <c r="F112" i="1"/>
  <c r="H112" i="1" s="1"/>
  <c r="E112" i="1"/>
  <c r="D112" i="1"/>
  <c r="W111" i="1"/>
  <c r="V111" i="1"/>
  <c r="U111" i="1"/>
  <c r="T111" i="1"/>
  <c r="R111" i="1"/>
  <c r="Q111" i="1"/>
  <c r="P111" i="1"/>
  <c r="M111" i="1"/>
  <c r="L111" i="1"/>
  <c r="K111" i="1"/>
  <c r="J111" i="1"/>
  <c r="G111" i="1"/>
  <c r="F111" i="1"/>
  <c r="E111" i="1"/>
  <c r="D111" i="1"/>
  <c r="Y110" i="1"/>
  <c r="X110" i="1"/>
  <c r="W110" i="1"/>
  <c r="V110" i="1"/>
  <c r="U110" i="1"/>
  <c r="T110" i="1"/>
  <c r="Z110" i="1" s="1"/>
  <c r="R110" i="1"/>
  <c r="Q110" i="1"/>
  <c r="P110" i="1"/>
  <c r="M110" i="1"/>
  <c r="L110" i="1"/>
  <c r="K110" i="1"/>
  <c r="J110" i="1"/>
  <c r="N110" i="1" s="1"/>
  <c r="G110" i="1"/>
  <c r="F110" i="1"/>
  <c r="E110" i="1"/>
  <c r="D110" i="1"/>
  <c r="W109" i="1"/>
  <c r="V109" i="1"/>
  <c r="U109" i="1"/>
  <c r="T109" i="1"/>
  <c r="R109" i="1"/>
  <c r="Q109" i="1"/>
  <c r="P109" i="1"/>
  <c r="M109" i="1"/>
  <c r="L109" i="1"/>
  <c r="K109" i="1"/>
  <c r="J109" i="1"/>
  <c r="H109" i="1"/>
  <c r="G109" i="1"/>
  <c r="F109" i="1"/>
  <c r="E109" i="1"/>
  <c r="D109" i="1"/>
  <c r="X108" i="1"/>
  <c r="W108" i="1"/>
  <c r="V108" i="1"/>
  <c r="U108" i="1"/>
  <c r="T108" i="1"/>
  <c r="R108" i="1"/>
  <c r="Q108" i="1"/>
  <c r="P108" i="1"/>
  <c r="M108" i="1"/>
  <c r="L108" i="1"/>
  <c r="K108" i="1"/>
  <c r="J108" i="1"/>
  <c r="G108" i="1"/>
  <c r="F108" i="1"/>
  <c r="E108" i="1"/>
  <c r="D108" i="1"/>
  <c r="X107" i="1"/>
  <c r="W107" i="1"/>
  <c r="V107" i="1"/>
  <c r="U107" i="1"/>
  <c r="T107" i="1"/>
  <c r="R107" i="1"/>
  <c r="Q107" i="1"/>
  <c r="P107" i="1"/>
  <c r="M107" i="1"/>
  <c r="L107" i="1"/>
  <c r="K107" i="1"/>
  <c r="J107" i="1"/>
  <c r="G107" i="1"/>
  <c r="F107" i="1"/>
  <c r="E107" i="1"/>
  <c r="D107" i="1"/>
  <c r="X106" i="1"/>
  <c r="W106" i="1"/>
  <c r="V106" i="1"/>
  <c r="U106" i="1"/>
  <c r="T106" i="1"/>
  <c r="R106" i="1"/>
  <c r="Q106" i="1"/>
  <c r="P106" i="1"/>
  <c r="N106" i="1"/>
  <c r="M106" i="1"/>
  <c r="L106" i="1"/>
  <c r="K106" i="1"/>
  <c r="J106" i="1"/>
  <c r="G106" i="1"/>
  <c r="F106" i="1"/>
  <c r="E106" i="1"/>
  <c r="D106" i="1"/>
  <c r="D104" i="1" s="1"/>
  <c r="W105" i="1"/>
  <c r="V105" i="1"/>
  <c r="U105" i="1"/>
  <c r="T105" i="1"/>
  <c r="R105" i="1"/>
  <c r="Q105" i="1"/>
  <c r="P105" i="1"/>
  <c r="M105" i="1"/>
  <c r="L105" i="1"/>
  <c r="K105" i="1"/>
  <c r="J105" i="1"/>
  <c r="G105" i="1"/>
  <c r="F105" i="1"/>
  <c r="E105" i="1"/>
  <c r="D105" i="1"/>
  <c r="M104" i="1"/>
  <c r="L104" i="1"/>
  <c r="W103" i="1"/>
  <c r="V103" i="1"/>
  <c r="U103" i="1"/>
  <c r="T103" i="1"/>
  <c r="R103" i="1"/>
  <c r="Q103" i="1"/>
  <c r="Q99" i="1" s="1"/>
  <c r="P103" i="1"/>
  <c r="M103" i="1"/>
  <c r="L103" i="1"/>
  <c r="K103" i="1"/>
  <c r="J103" i="1"/>
  <c r="G103" i="1"/>
  <c r="F103" i="1"/>
  <c r="E103" i="1"/>
  <c r="H103" i="1" s="1"/>
  <c r="D103" i="1"/>
  <c r="W102" i="1"/>
  <c r="V102" i="1"/>
  <c r="U102" i="1"/>
  <c r="T102" i="1"/>
  <c r="R102" i="1"/>
  <c r="Q102" i="1"/>
  <c r="P102" i="1"/>
  <c r="M102" i="1"/>
  <c r="L102" i="1"/>
  <c r="K102" i="1"/>
  <c r="J102" i="1"/>
  <c r="G102" i="1"/>
  <c r="F102" i="1"/>
  <c r="E102" i="1"/>
  <c r="D102" i="1"/>
  <c r="X101" i="1"/>
  <c r="W101" i="1"/>
  <c r="V101" i="1"/>
  <c r="U101" i="1"/>
  <c r="T101" i="1"/>
  <c r="R101" i="1"/>
  <c r="Q101" i="1"/>
  <c r="P101" i="1"/>
  <c r="M101" i="1"/>
  <c r="L101" i="1"/>
  <c r="K101" i="1"/>
  <c r="J101" i="1"/>
  <c r="G101" i="1"/>
  <c r="F101" i="1"/>
  <c r="E101" i="1"/>
  <c r="D101" i="1"/>
  <c r="X100" i="1"/>
  <c r="W100" i="1"/>
  <c r="W99" i="1" s="1"/>
  <c r="V100" i="1"/>
  <c r="V99" i="1" s="1"/>
  <c r="U100" i="1"/>
  <c r="T100" i="1"/>
  <c r="R100" i="1"/>
  <c r="Q100" i="1"/>
  <c r="P100" i="1"/>
  <c r="M100" i="1"/>
  <c r="M99" i="1" s="1"/>
  <c r="L100" i="1"/>
  <c r="L99" i="1" s="1"/>
  <c r="K100" i="1"/>
  <c r="K99" i="1" s="1"/>
  <c r="J100" i="1"/>
  <c r="G100" i="1"/>
  <c r="G99" i="1" s="1"/>
  <c r="F100" i="1"/>
  <c r="F99" i="1" s="1"/>
  <c r="E100" i="1"/>
  <c r="D100" i="1"/>
  <c r="X98" i="1"/>
  <c r="W98" i="1"/>
  <c r="V98" i="1"/>
  <c r="U98" i="1"/>
  <c r="T98" i="1"/>
  <c r="R98" i="1"/>
  <c r="Q98" i="1"/>
  <c r="P98" i="1"/>
  <c r="M98" i="1"/>
  <c r="L98" i="1"/>
  <c r="K98" i="1"/>
  <c r="N98" i="1" s="1"/>
  <c r="J98" i="1"/>
  <c r="G98" i="1"/>
  <c r="F98" i="1"/>
  <c r="E98" i="1"/>
  <c r="D98" i="1"/>
  <c r="Y97" i="1"/>
  <c r="X97" i="1"/>
  <c r="W97" i="1"/>
  <c r="V97" i="1"/>
  <c r="U97" i="1"/>
  <c r="T97" i="1"/>
  <c r="R97" i="1"/>
  <c r="Q97" i="1"/>
  <c r="P97" i="1"/>
  <c r="M97" i="1"/>
  <c r="L97" i="1"/>
  <c r="K97" i="1"/>
  <c r="J97" i="1"/>
  <c r="G97" i="1"/>
  <c r="F97" i="1"/>
  <c r="E97" i="1"/>
  <c r="H97" i="1" s="1"/>
  <c r="D97" i="1"/>
  <c r="X96" i="1"/>
  <c r="W96" i="1"/>
  <c r="V96" i="1"/>
  <c r="U96" i="1"/>
  <c r="T96" i="1"/>
  <c r="Z96" i="1" s="1"/>
  <c r="R96" i="1"/>
  <c r="Q96" i="1"/>
  <c r="P96" i="1"/>
  <c r="N96" i="1"/>
  <c r="M96" i="1"/>
  <c r="L96" i="1"/>
  <c r="K96" i="1"/>
  <c r="J96" i="1"/>
  <c r="G96" i="1"/>
  <c r="F96" i="1"/>
  <c r="E96" i="1"/>
  <c r="H96" i="1" s="1"/>
  <c r="D96" i="1"/>
  <c r="Y95" i="1"/>
  <c r="X95" i="1"/>
  <c r="W95" i="1"/>
  <c r="V95" i="1"/>
  <c r="U95" i="1"/>
  <c r="T95" i="1"/>
  <c r="Z95" i="1" s="1"/>
  <c r="R95" i="1"/>
  <c r="Q95" i="1"/>
  <c r="P95" i="1"/>
  <c r="M95" i="1"/>
  <c r="L95" i="1"/>
  <c r="K95" i="1"/>
  <c r="J95" i="1"/>
  <c r="H95" i="1"/>
  <c r="G95" i="1"/>
  <c r="F95" i="1"/>
  <c r="E95" i="1"/>
  <c r="D95" i="1"/>
  <c r="X94" i="1"/>
  <c r="W94" i="1"/>
  <c r="V94" i="1"/>
  <c r="U94" i="1"/>
  <c r="T94" i="1"/>
  <c r="R94" i="1"/>
  <c r="Q94" i="1"/>
  <c r="P94" i="1"/>
  <c r="N94" i="1"/>
  <c r="M94" i="1"/>
  <c r="L94" i="1"/>
  <c r="K94" i="1"/>
  <c r="J94" i="1"/>
  <c r="G94" i="1"/>
  <c r="F94" i="1"/>
  <c r="E94" i="1"/>
  <c r="D94" i="1"/>
  <c r="W93" i="1"/>
  <c r="V93" i="1"/>
  <c r="U93" i="1"/>
  <c r="T93" i="1"/>
  <c r="R93" i="1"/>
  <c r="Q93" i="1"/>
  <c r="P93" i="1"/>
  <c r="M93" i="1"/>
  <c r="L93" i="1"/>
  <c r="K93" i="1"/>
  <c r="J93" i="1"/>
  <c r="G93" i="1"/>
  <c r="F93" i="1"/>
  <c r="E93" i="1"/>
  <c r="D93" i="1"/>
  <c r="H93" i="1" s="1"/>
  <c r="X92" i="1"/>
  <c r="W92" i="1"/>
  <c r="V92" i="1"/>
  <c r="U92" i="1"/>
  <c r="T92" i="1"/>
  <c r="R92" i="1"/>
  <c r="Q92" i="1"/>
  <c r="P92" i="1"/>
  <c r="M92" i="1"/>
  <c r="L92" i="1"/>
  <c r="K92" i="1"/>
  <c r="N92" i="1" s="1"/>
  <c r="J92" i="1"/>
  <c r="G92" i="1"/>
  <c r="F92" i="1"/>
  <c r="E92" i="1"/>
  <c r="H92" i="1" s="1"/>
  <c r="D92" i="1"/>
  <c r="W91" i="1"/>
  <c r="V91" i="1"/>
  <c r="U91" i="1"/>
  <c r="T91" i="1"/>
  <c r="R91" i="1"/>
  <c r="Q91" i="1"/>
  <c r="P91" i="1"/>
  <c r="M91" i="1"/>
  <c r="L91" i="1"/>
  <c r="K91" i="1"/>
  <c r="J91" i="1"/>
  <c r="G91" i="1"/>
  <c r="F91" i="1"/>
  <c r="E91" i="1"/>
  <c r="H91" i="1" s="1"/>
  <c r="D91" i="1"/>
  <c r="Y90" i="1"/>
  <c r="X90" i="1"/>
  <c r="W90" i="1"/>
  <c r="V90" i="1"/>
  <c r="U90" i="1"/>
  <c r="T90" i="1"/>
  <c r="R90" i="1"/>
  <c r="Q90" i="1"/>
  <c r="P90" i="1"/>
  <c r="M90" i="1"/>
  <c r="L90" i="1"/>
  <c r="K90" i="1"/>
  <c r="J90" i="1"/>
  <c r="G90" i="1"/>
  <c r="F90" i="1"/>
  <c r="E90" i="1"/>
  <c r="D90" i="1"/>
  <c r="X89" i="1"/>
  <c r="W89" i="1"/>
  <c r="V89" i="1"/>
  <c r="U89" i="1"/>
  <c r="T89" i="1"/>
  <c r="R89" i="1"/>
  <c r="Q89" i="1"/>
  <c r="P89" i="1"/>
  <c r="M89" i="1"/>
  <c r="L89" i="1"/>
  <c r="K89" i="1"/>
  <c r="J89" i="1"/>
  <c r="G89" i="1"/>
  <c r="F89" i="1"/>
  <c r="E89" i="1"/>
  <c r="D89" i="1"/>
  <c r="X88" i="1"/>
  <c r="W88" i="1"/>
  <c r="V88" i="1"/>
  <c r="U88" i="1"/>
  <c r="T88" i="1"/>
  <c r="R88" i="1"/>
  <c r="Q88" i="1"/>
  <c r="P88" i="1"/>
  <c r="N88" i="1"/>
  <c r="M88" i="1"/>
  <c r="L88" i="1"/>
  <c r="K88" i="1"/>
  <c r="J88" i="1"/>
  <c r="G88" i="1"/>
  <c r="F88" i="1"/>
  <c r="E88" i="1"/>
  <c r="D88" i="1"/>
  <c r="X87" i="1"/>
  <c r="W87" i="1"/>
  <c r="V87" i="1"/>
  <c r="U87" i="1"/>
  <c r="T87" i="1"/>
  <c r="R87" i="1"/>
  <c r="Q87" i="1"/>
  <c r="Q86" i="1" s="1"/>
  <c r="P87" i="1"/>
  <c r="M87" i="1"/>
  <c r="L87" i="1"/>
  <c r="K87" i="1"/>
  <c r="J87" i="1"/>
  <c r="G87" i="1"/>
  <c r="F87" i="1"/>
  <c r="F86" i="1" s="1"/>
  <c r="E87" i="1"/>
  <c r="H87" i="1" s="1"/>
  <c r="D87" i="1"/>
  <c r="Y85" i="1"/>
  <c r="X85" i="1"/>
  <c r="W85" i="1"/>
  <c r="W80" i="1" s="1"/>
  <c r="V85" i="1"/>
  <c r="U85" i="1"/>
  <c r="T85" i="1"/>
  <c r="Z85" i="1" s="1"/>
  <c r="R85" i="1"/>
  <c r="Q85" i="1"/>
  <c r="P85" i="1"/>
  <c r="M85" i="1"/>
  <c r="L85" i="1"/>
  <c r="K85" i="1"/>
  <c r="N85" i="1" s="1"/>
  <c r="J85" i="1"/>
  <c r="G85" i="1"/>
  <c r="F85" i="1"/>
  <c r="E85" i="1"/>
  <c r="H85" i="1" s="1"/>
  <c r="D85" i="1"/>
  <c r="X84" i="1"/>
  <c r="W84" i="1"/>
  <c r="V84" i="1"/>
  <c r="U84" i="1"/>
  <c r="T84" i="1"/>
  <c r="R84" i="1"/>
  <c r="Q84" i="1"/>
  <c r="P84" i="1"/>
  <c r="M84" i="1"/>
  <c r="L84" i="1"/>
  <c r="K84" i="1"/>
  <c r="J84" i="1"/>
  <c r="N84" i="1" s="1"/>
  <c r="G84" i="1"/>
  <c r="F84" i="1"/>
  <c r="E84" i="1"/>
  <c r="H84" i="1" s="1"/>
  <c r="D84" i="1"/>
  <c r="W83" i="1"/>
  <c r="V83" i="1"/>
  <c r="U83" i="1"/>
  <c r="T83" i="1"/>
  <c r="R83" i="1"/>
  <c r="Q83" i="1"/>
  <c r="P83" i="1"/>
  <c r="M83" i="1"/>
  <c r="L83" i="1"/>
  <c r="K83" i="1"/>
  <c r="J83" i="1"/>
  <c r="H83" i="1"/>
  <c r="G83" i="1"/>
  <c r="F83" i="1"/>
  <c r="E83" i="1"/>
  <c r="D83" i="1"/>
  <c r="X82" i="1"/>
  <c r="W82" i="1"/>
  <c r="V82" i="1"/>
  <c r="U82" i="1"/>
  <c r="T82" i="1"/>
  <c r="R82" i="1"/>
  <c r="Q82" i="1"/>
  <c r="P82" i="1"/>
  <c r="M82" i="1"/>
  <c r="L82" i="1"/>
  <c r="K82" i="1"/>
  <c r="N82" i="1" s="1"/>
  <c r="J82" i="1"/>
  <c r="G82" i="1"/>
  <c r="F82" i="1"/>
  <c r="E82" i="1"/>
  <c r="H82" i="1" s="1"/>
  <c r="D82" i="1"/>
  <c r="W81" i="1"/>
  <c r="V81" i="1"/>
  <c r="U81" i="1"/>
  <c r="T81" i="1"/>
  <c r="R81" i="1"/>
  <c r="Q81" i="1"/>
  <c r="P81" i="1"/>
  <c r="P80" i="1" s="1"/>
  <c r="M81" i="1"/>
  <c r="L81" i="1"/>
  <c r="K81" i="1"/>
  <c r="J81" i="1"/>
  <c r="G81" i="1"/>
  <c r="G80" i="1" s="1"/>
  <c r="F81" i="1"/>
  <c r="E81" i="1"/>
  <c r="H81" i="1" s="1"/>
  <c r="D81" i="1"/>
  <c r="V80" i="1"/>
  <c r="M80" i="1"/>
  <c r="L80" i="1"/>
  <c r="F80" i="1"/>
  <c r="W79" i="1"/>
  <c r="V79" i="1"/>
  <c r="U79" i="1"/>
  <c r="T79" i="1"/>
  <c r="R79" i="1"/>
  <c r="Q79" i="1"/>
  <c r="P79" i="1"/>
  <c r="M79" i="1"/>
  <c r="L79" i="1"/>
  <c r="K79" i="1"/>
  <c r="J79" i="1"/>
  <c r="G79" i="1"/>
  <c r="F79" i="1"/>
  <c r="E79" i="1"/>
  <c r="H79" i="1" s="1"/>
  <c r="D79" i="1"/>
  <c r="Y78" i="1"/>
  <c r="X78" i="1"/>
  <c r="W78" i="1"/>
  <c r="V78" i="1"/>
  <c r="U78" i="1"/>
  <c r="T78" i="1"/>
  <c r="Z78" i="1" s="1"/>
  <c r="R78" i="1"/>
  <c r="Q78" i="1"/>
  <c r="P78" i="1"/>
  <c r="M78" i="1"/>
  <c r="L78" i="1"/>
  <c r="K78" i="1"/>
  <c r="J78" i="1"/>
  <c r="G78" i="1"/>
  <c r="F78" i="1"/>
  <c r="E78" i="1"/>
  <c r="D78" i="1"/>
  <c r="W77" i="1"/>
  <c r="V77" i="1"/>
  <c r="U77" i="1"/>
  <c r="T77" i="1"/>
  <c r="R77" i="1"/>
  <c r="Q77" i="1"/>
  <c r="P77" i="1"/>
  <c r="M77" i="1"/>
  <c r="L77" i="1"/>
  <c r="K77" i="1"/>
  <c r="J77" i="1"/>
  <c r="G77" i="1"/>
  <c r="F77" i="1"/>
  <c r="H77" i="1" s="1"/>
  <c r="E77" i="1"/>
  <c r="D77" i="1"/>
  <c r="X76" i="1"/>
  <c r="W76" i="1"/>
  <c r="V76" i="1"/>
  <c r="U76" i="1"/>
  <c r="T76" i="1"/>
  <c r="R76" i="1"/>
  <c r="R75" i="1" s="1"/>
  <c r="Q76" i="1"/>
  <c r="P76" i="1"/>
  <c r="M76" i="1"/>
  <c r="L76" i="1"/>
  <c r="K76" i="1"/>
  <c r="N76" i="1" s="1"/>
  <c r="J76" i="1"/>
  <c r="G76" i="1"/>
  <c r="F76" i="1"/>
  <c r="E76" i="1"/>
  <c r="D76" i="1"/>
  <c r="U75" i="1"/>
  <c r="K75" i="1"/>
  <c r="J75" i="1"/>
  <c r="Y74" i="1"/>
  <c r="X74" i="1"/>
  <c r="W74" i="1"/>
  <c r="V74" i="1"/>
  <c r="U74" i="1"/>
  <c r="T74" i="1"/>
  <c r="R74" i="1"/>
  <c r="Q74" i="1"/>
  <c r="P74" i="1"/>
  <c r="M74" i="1"/>
  <c r="L74" i="1"/>
  <c r="K74" i="1"/>
  <c r="J74" i="1"/>
  <c r="G74" i="1"/>
  <c r="F74" i="1"/>
  <c r="E74" i="1"/>
  <c r="D74" i="1"/>
  <c r="Y73" i="1"/>
  <c r="X73" i="1"/>
  <c r="W73" i="1"/>
  <c r="V73" i="1"/>
  <c r="U73" i="1"/>
  <c r="T73" i="1"/>
  <c r="Z73" i="1" s="1"/>
  <c r="R73" i="1"/>
  <c r="Q73" i="1"/>
  <c r="P73" i="1"/>
  <c r="M73" i="1"/>
  <c r="L73" i="1"/>
  <c r="K73" i="1"/>
  <c r="J73" i="1"/>
  <c r="H73" i="1"/>
  <c r="G73" i="1"/>
  <c r="F73" i="1"/>
  <c r="E73" i="1"/>
  <c r="D73" i="1"/>
  <c r="Y72" i="1"/>
  <c r="X72" i="1"/>
  <c r="W72" i="1"/>
  <c r="V72" i="1"/>
  <c r="U72" i="1"/>
  <c r="T72" i="1"/>
  <c r="Z72" i="1" s="1"/>
  <c r="R72" i="1"/>
  <c r="Q72" i="1"/>
  <c r="P72" i="1"/>
  <c r="M72" i="1"/>
  <c r="L72" i="1"/>
  <c r="K72" i="1"/>
  <c r="N72" i="1" s="1"/>
  <c r="J72" i="1"/>
  <c r="G72" i="1"/>
  <c r="F72" i="1"/>
  <c r="E72" i="1"/>
  <c r="H72" i="1" s="1"/>
  <c r="D72" i="1"/>
  <c r="Y71" i="1"/>
  <c r="X71" i="1"/>
  <c r="W71" i="1"/>
  <c r="V71" i="1"/>
  <c r="U71" i="1"/>
  <c r="T71" i="1"/>
  <c r="R71" i="1"/>
  <c r="Q71" i="1"/>
  <c r="P71" i="1"/>
  <c r="M71" i="1"/>
  <c r="L71" i="1"/>
  <c r="K71" i="1"/>
  <c r="J71" i="1"/>
  <c r="G71" i="1"/>
  <c r="F71" i="1"/>
  <c r="E71" i="1"/>
  <c r="H71" i="1" s="1"/>
  <c r="D71" i="1"/>
  <c r="Y70" i="1"/>
  <c r="X70" i="1"/>
  <c r="W70" i="1"/>
  <c r="V70" i="1"/>
  <c r="U70" i="1"/>
  <c r="T70" i="1"/>
  <c r="R70" i="1"/>
  <c r="Q70" i="1"/>
  <c r="P70" i="1"/>
  <c r="P66" i="1" s="1"/>
  <c r="M70" i="1"/>
  <c r="L70" i="1"/>
  <c r="K70" i="1"/>
  <c r="N70" i="1" s="1"/>
  <c r="J70" i="1"/>
  <c r="G70" i="1"/>
  <c r="F70" i="1"/>
  <c r="E70" i="1"/>
  <c r="D70" i="1"/>
  <c r="W69" i="1"/>
  <c r="V69" i="1"/>
  <c r="U69" i="1"/>
  <c r="T69" i="1"/>
  <c r="R69" i="1"/>
  <c r="Q69" i="1"/>
  <c r="P69" i="1"/>
  <c r="M69" i="1"/>
  <c r="L69" i="1"/>
  <c r="K69" i="1"/>
  <c r="J69" i="1"/>
  <c r="G69" i="1"/>
  <c r="F69" i="1"/>
  <c r="F66" i="1" s="1"/>
  <c r="E69" i="1"/>
  <c r="H69" i="1" s="1"/>
  <c r="D69" i="1"/>
  <c r="Y68" i="1"/>
  <c r="X68" i="1"/>
  <c r="W68" i="1"/>
  <c r="V68" i="1"/>
  <c r="U68" i="1"/>
  <c r="T68" i="1"/>
  <c r="Z68" i="1" s="1"/>
  <c r="R68" i="1"/>
  <c r="Q68" i="1"/>
  <c r="P68" i="1"/>
  <c r="M68" i="1"/>
  <c r="L68" i="1"/>
  <c r="K68" i="1"/>
  <c r="N68" i="1" s="1"/>
  <c r="J68" i="1"/>
  <c r="G68" i="1"/>
  <c r="F68" i="1"/>
  <c r="E68" i="1"/>
  <c r="H68" i="1" s="1"/>
  <c r="D68" i="1"/>
  <c r="X67" i="1"/>
  <c r="W67" i="1"/>
  <c r="V67" i="1"/>
  <c r="U67" i="1"/>
  <c r="T67" i="1"/>
  <c r="T66" i="1" s="1"/>
  <c r="R67" i="1"/>
  <c r="Q67" i="1"/>
  <c r="P67" i="1"/>
  <c r="M67" i="1"/>
  <c r="L67" i="1"/>
  <c r="K67" i="1"/>
  <c r="J67" i="1"/>
  <c r="H67" i="1"/>
  <c r="G67" i="1"/>
  <c r="F67" i="1"/>
  <c r="E67" i="1"/>
  <c r="D67" i="1"/>
  <c r="Y59" i="1"/>
  <c r="X59" i="1"/>
  <c r="W59" i="1"/>
  <c r="V59" i="1"/>
  <c r="U59" i="1"/>
  <c r="T59" i="1"/>
  <c r="R59" i="1"/>
  <c r="Q59" i="1"/>
  <c r="P59" i="1"/>
  <c r="M59" i="1"/>
  <c r="L59" i="1"/>
  <c r="K59" i="1"/>
  <c r="N59" i="1" s="1"/>
  <c r="J59" i="1"/>
  <c r="G59" i="1"/>
  <c r="F59" i="1"/>
  <c r="E59" i="1"/>
  <c r="D59" i="1"/>
  <c r="X58" i="1"/>
  <c r="W58" i="1"/>
  <c r="V58" i="1"/>
  <c r="U58" i="1"/>
  <c r="T58" i="1"/>
  <c r="R58" i="1"/>
  <c r="Q58" i="1"/>
  <c r="P58" i="1"/>
  <c r="M58" i="1"/>
  <c r="L58" i="1"/>
  <c r="K58" i="1"/>
  <c r="J58" i="1"/>
  <c r="H58" i="1"/>
  <c r="G58" i="1"/>
  <c r="F58" i="1"/>
  <c r="E58" i="1"/>
  <c r="D58" i="1"/>
  <c r="W57" i="1"/>
  <c r="V57" i="1"/>
  <c r="U57" i="1"/>
  <c r="T57" i="1"/>
  <c r="R57" i="1"/>
  <c r="Q57" i="1"/>
  <c r="P57" i="1"/>
  <c r="M57" i="1"/>
  <c r="L57" i="1"/>
  <c r="K57" i="1"/>
  <c r="J57" i="1"/>
  <c r="G57" i="1"/>
  <c r="F57" i="1"/>
  <c r="E57" i="1"/>
  <c r="D57" i="1"/>
  <c r="X56" i="1"/>
  <c r="W56" i="1"/>
  <c r="V56" i="1"/>
  <c r="U56" i="1"/>
  <c r="T56" i="1"/>
  <c r="R56" i="1"/>
  <c r="Q56" i="1"/>
  <c r="P56" i="1"/>
  <c r="M56" i="1"/>
  <c r="L56" i="1"/>
  <c r="K56" i="1"/>
  <c r="J56" i="1"/>
  <c r="G56" i="1"/>
  <c r="F56" i="1"/>
  <c r="E56" i="1"/>
  <c r="D56" i="1"/>
  <c r="W55" i="1"/>
  <c r="V55" i="1"/>
  <c r="U55" i="1"/>
  <c r="T55" i="1"/>
  <c r="R55" i="1"/>
  <c r="Q55" i="1"/>
  <c r="P55" i="1"/>
  <c r="M55" i="1"/>
  <c r="L55" i="1"/>
  <c r="K55" i="1"/>
  <c r="J55" i="1"/>
  <c r="G55" i="1"/>
  <c r="F55" i="1"/>
  <c r="E55" i="1"/>
  <c r="D55" i="1"/>
  <c r="W54" i="1"/>
  <c r="V54" i="1"/>
  <c r="U54" i="1"/>
  <c r="T54" i="1"/>
  <c r="R54" i="1"/>
  <c r="Q54" i="1"/>
  <c r="P54" i="1"/>
  <c r="M54" i="1"/>
  <c r="L54" i="1"/>
  <c r="K54" i="1"/>
  <c r="J54" i="1"/>
  <c r="H54" i="1"/>
  <c r="G54" i="1"/>
  <c r="F54" i="1"/>
  <c r="E54" i="1"/>
  <c r="D54" i="1"/>
  <c r="W53" i="1"/>
  <c r="V53" i="1"/>
  <c r="U53" i="1"/>
  <c r="T53" i="1"/>
  <c r="R53" i="1"/>
  <c r="Q53" i="1"/>
  <c r="P53" i="1"/>
  <c r="M53" i="1"/>
  <c r="L53" i="1"/>
  <c r="K53" i="1"/>
  <c r="J53" i="1"/>
  <c r="G53" i="1"/>
  <c r="F53" i="1"/>
  <c r="E53" i="1"/>
  <c r="D53" i="1"/>
  <c r="Y51" i="1"/>
  <c r="X51" i="1"/>
  <c r="W51" i="1"/>
  <c r="V51" i="1"/>
  <c r="U51" i="1"/>
  <c r="T51" i="1"/>
  <c r="Z51" i="1" s="1"/>
  <c r="R51" i="1"/>
  <c r="Q51" i="1"/>
  <c r="P51" i="1"/>
  <c r="M51" i="1"/>
  <c r="L51" i="1"/>
  <c r="K51" i="1"/>
  <c r="N51" i="1" s="1"/>
  <c r="J51" i="1"/>
  <c r="G51" i="1"/>
  <c r="F51" i="1"/>
  <c r="E51" i="1"/>
  <c r="H51" i="1" s="1"/>
  <c r="D51" i="1"/>
  <c r="Y50" i="1"/>
  <c r="X50" i="1"/>
  <c r="W50" i="1"/>
  <c r="V50" i="1"/>
  <c r="U50" i="1"/>
  <c r="T50" i="1"/>
  <c r="Z50" i="1" s="1"/>
  <c r="R50" i="1"/>
  <c r="Q50" i="1"/>
  <c r="P50" i="1"/>
  <c r="M50" i="1"/>
  <c r="L50" i="1"/>
  <c r="K50" i="1"/>
  <c r="J50" i="1"/>
  <c r="H50" i="1"/>
  <c r="G50" i="1"/>
  <c r="F50" i="1"/>
  <c r="E50" i="1"/>
  <c r="D50" i="1"/>
  <c r="Y49" i="1"/>
  <c r="X49" i="1"/>
  <c r="W49" i="1"/>
  <c r="V49" i="1"/>
  <c r="U49" i="1"/>
  <c r="T49" i="1"/>
  <c r="Z49" i="1" s="1"/>
  <c r="R49" i="1"/>
  <c r="Q49" i="1"/>
  <c r="P49" i="1"/>
  <c r="M49" i="1"/>
  <c r="L49" i="1"/>
  <c r="N49" i="1" s="1"/>
  <c r="K49" i="1"/>
  <c r="J49" i="1"/>
  <c r="G49" i="1"/>
  <c r="F49" i="1"/>
  <c r="E49" i="1"/>
  <c r="H49" i="1" s="1"/>
  <c r="D49" i="1"/>
  <c r="Y48" i="1"/>
  <c r="X48" i="1"/>
  <c r="W48" i="1"/>
  <c r="V48" i="1"/>
  <c r="U48" i="1"/>
  <c r="T48" i="1"/>
  <c r="Z48" i="1" s="1"/>
  <c r="R48" i="1"/>
  <c r="Q48" i="1"/>
  <c r="P48" i="1"/>
  <c r="M48" i="1"/>
  <c r="L48" i="1"/>
  <c r="K48" i="1"/>
  <c r="J48" i="1"/>
  <c r="H48" i="1"/>
  <c r="G48" i="1"/>
  <c r="F48" i="1"/>
  <c r="E48" i="1"/>
  <c r="D48" i="1"/>
  <c r="X47" i="1"/>
  <c r="W47" i="1"/>
  <c r="V47" i="1"/>
  <c r="U47" i="1"/>
  <c r="T47" i="1"/>
  <c r="R47" i="1"/>
  <c r="Q47" i="1"/>
  <c r="P47" i="1"/>
  <c r="M47" i="1"/>
  <c r="L47" i="1"/>
  <c r="K47" i="1"/>
  <c r="J47" i="1"/>
  <c r="G47" i="1"/>
  <c r="F47" i="1"/>
  <c r="E47" i="1"/>
  <c r="H47" i="1" s="1"/>
  <c r="D47" i="1"/>
  <c r="W46" i="1"/>
  <c r="V46" i="1"/>
  <c r="U46" i="1"/>
  <c r="T46" i="1"/>
  <c r="R46" i="1"/>
  <c r="Q46" i="1"/>
  <c r="P46" i="1"/>
  <c r="M46" i="1"/>
  <c r="L46" i="1"/>
  <c r="K46" i="1"/>
  <c r="J46" i="1"/>
  <c r="H46" i="1"/>
  <c r="G46" i="1"/>
  <c r="F46" i="1"/>
  <c r="E46" i="1"/>
  <c r="D46" i="1"/>
  <c r="Y45" i="1"/>
  <c r="X45" i="1"/>
  <c r="W45" i="1"/>
  <c r="V45" i="1"/>
  <c r="U45" i="1"/>
  <c r="T45" i="1"/>
  <c r="Z45" i="1" s="1"/>
  <c r="R45" i="1"/>
  <c r="Q45" i="1"/>
  <c r="P45" i="1"/>
  <c r="M45" i="1"/>
  <c r="L45" i="1"/>
  <c r="K45" i="1"/>
  <c r="J45" i="1"/>
  <c r="N45" i="1" s="1"/>
  <c r="G45" i="1"/>
  <c r="F45" i="1"/>
  <c r="E45" i="1"/>
  <c r="D45" i="1"/>
  <c r="W44" i="1"/>
  <c r="V44" i="1"/>
  <c r="U44" i="1"/>
  <c r="T44" i="1"/>
  <c r="R44" i="1"/>
  <c r="Q44" i="1"/>
  <c r="P44" i="1"/>
  <c r="M44" i="1"/>
  <c r="L44" i="1"/>
  <c r="K44" i="1"/>
  <c r="J44" i="1"/>
  <c r="H44" i="1"/>
  <c r="G44" i="1"/>
  <c r="F44" i="1"/>
  <c r="E44" i="1"/>
  <c r="D44" i="1"/>
  <c r="Y43" i="1"/>
  <c r="X43" i="1"/>
  <c r="W43" i="1"/>
  <c r="V43" i="1"/>
  <c r="U43" i="1"/>
  <c r="T43" i="1"/>
  <c r="Z43" i="1" s="1"/>
  <c r="R43" i="1"/>
  <c r="Q43" i="1"/>
  <c r="P43" i="1"/>
  <c r="M43" i="1"/>
  <c r="L43" i="1"/>
  <c r="K43" i="1"/>
  <c r="J43" i="1"/>
  <c r="G43" i="1"/>
  <c r="F43" i="1"/>
  <c r="E43" i="1"/>
  <c r="D43" i="1"/>
  <c r="Y42" i="1"/>
  <c r="X42" i="1"/>
  <c r="W42" i="1"/>
  <c r="V42" i="1"/>
  <c r="U42" i="1"/>
  <c r="T42" i="1"/>
  <c r="R42" i="1"/>
  <c r="Q42" i="1"/>
  <c r="P42" i="1"/>
  <c r="M42" i="1"/>
  <c r="L42" i="1"/>
  <c r="K42" i="1"/>
  <c r="J42" i="1"/>
  <c r="G42" i="1"/>
  <c r="F42" i="1"/>
  <c r="E42" i="1"/>
  <c r="H42" i="1" s="1"/>
  <c r="D42" i="1"/>
  <c r="Y41" i="1"/>
  <c r="X41" i="1"/>
  <c r="W41" i="1"/>
  <c r="V41" i="1"/>
  <c r="U41" i="1"/>
  <c r="T41" i="1"/>
  <c r="R41" i="1"/>
  <c r="Q41" i="1"/>
  <c r="P41" i="1"/>
  <c r="N41" i="1"/>
  <c r="M41" i="1"/>
  <c r="L41" i="1"/>
  <c r="K41" i="1"/>
  <c r="J41" i="1"/>
  <c r="G41" i="1"/>
  <c r="F41" i="1"/>
  <c r="E41" i="1"/>
  <c r="D41" i="1"/>
  <c r="Y40" i="1"/>
  <c r="X40" i="1"/>
  <c r="W40" i="1"/>
  <c r="V40" i="1"/>
  <c r="U40" i="1"/>
  <c r="T40" i="1"/>
  <c r="R40" i="1"/>
  <c r="Q40" i="1"/>
  <c r="P40" i="1"/>
  <c r="M40" i="1"/>
  <c r="L40" i="1"/>
  <c r="K40" i="1"/>
  <c r="J40" i="1"/>
  <c r="G40" i="1"/>
  <c r="F40" i="1"/>
  <c r="E40" i="1"/>
  <c r="H40" i="1" s="1"/>
  <c r="D40" i="1"/>
  <c r="X39" i="1"/>
  <c r="W39" i="1"/>
  <c r="V39" i="1"/>
  <c r="U39" i="1"/>
  <c r="T39" i="1"/>
  <c r="Z39" i="1" s="1"/>
  <c r="R39" i="1"/>
  <c r="Q39" i="1"/>
  <c r="P39" i="1"/>
  <c r="M39" i="1"/>
  <c r="L39" i="1"/>
  <c r="K39" i="1"/>
  <c r="J39" i="1"/>
  <c r="G39" i="1"/>
  <c r="F39" i="1"/>
  <c r="E39" i="1"/>
  <c r="H39" i="1" s="1"/>
  <c r="D39" i="1"/>
  <c r="X38" i="1"/>
  <c r="W38" i="1"/>
  <c r="V38" i="1"/>
  <c r="U38" i="1"/>
  <c r="T38" i="1"/>
  <c r="R38" i="1"/>
  <c r="Q38" i="1"/>
  <c r="P38" i="1"/>
  <c r="M38" i="1"/>
  <c r="L38" i="1"/>
  <c r="K38" i="1"/>
  <c r="J38" i="1"/>
  <c r="G38" i="1"/>
  <c r="F38" i="1"/>
  <c r="H38" i="1" s="1"/>
  <c r="E38" i="1"/>
  <c r="D38" i="1"/>
  <c r="W37" i="1"/>
  <c r="V37" i="1"/>
  <c r="U37" i="1"/>
  <c r="T37" i="1"/>
  <c r="R37" i="1"/>
  <c r="Q37" i="1"/>
  <c r="P37" i="1"/>
  <c r="M37" i="1"/>
  <c r="L37" i="1"/>
  <c r="K37" i="1"/>
  <c r="N37" i="1" s="1"/>
  <c r="J37" i="1"/>
  <c r="G37" i="1"/>
  <c r="F37" i="1"/>
  <c r="E37" i="1"/>
  <c r="H37" i="1" s="1"/>
  <c r="D37" i="1"/>
  <c r="Y36" i="1"/>
  <c r="X36" i="1"/>
  <c r="W36" i="1"/>
  <c r="V36" i="1"/>
  <c r="U36" i="1"/>
  <c r="T36" i="1"/>
  <c r="Z36" i="1" s="1"/>
  <c r="R36" i="1"/>
  <c r="Q36" i="1"/>
  <c r="P36" i="1"/>
  <c r="M36" i="1"/>
  <c r="L36" i="1"/>
  <c r="K36" i="1"/>
  <c r="J36" i="1"/>
  <c r="H36" i="1"/>
  <c r="G36" i="1"/>
  <c r="F36" i="1"/>
  <c r="E36" i="1"/>
  <c r="D36" i="1"/>
  <c r="Y35" i="1"/>
  <c r="X35" i="1"/>
  <c r="W35" i="1"/>
  <c r="V35" i="1"/>
  <c r="U35" i="1"/>
  <c r="T35" i="1"/>
  <c r="R35" i="1"/>
  <c r="Q35" i="1"/>
  <c r="P35" i="1"/>
  <c r="M35" i="1"/>
  <c r="L35" i="1"/>
  <c r="K35" i="1"/>
  <c r="J35" i="1"/>
  <c r="G35" i="1"/>
  <c r="F35" i="1"/>
  <c r="E35" i="1"/>
  <c r="H35" i="1" s="1"/>
  <c r="D35" i="1"/>
  <c r="W34" i="1"/>
  <c r="V34" i="1"/>
  <c r="U34" i="1"/>
  <c r="T34" i="1"/>
  <c r="R34" i="1"/>
  <c r="Q34" i="1"/>
  <c r="P34" i="1"/>
  <c r="M34" i="1"/>
  <c r="L34" i="1"/>
  <c r="K34" i="1"/>
  <c r="J34" i="1"/>
  <c r="H34" i="1"/>
  <c r="G34" i="1"/>
  <c r="F34" i="1"/>
  <c r="E34" i="1"/>
  <c r="D34" i="1"/>
  <c r="X33" i="1"/>
  <c r="W33" i="1"/>
  <c r="V33" i="1"/>
  <c r="U33" i="1"/>
  <c r="T33" i="1"/>
  <c r="Z33" i="1" s="1"/>
  <c r="R33" i="1"/>
  <c r="Q33" i="1"/>
  <c r="P33" i="1"/>
  <c r="M33" i="1"/>
  <c r="L33" i="1"/>
  <c r="K33" i="1"/>
  <c r="N33" i="1" s="1"/>
  <c r="J33" i="1"/>
  <c r="G33" i="1"/>
  <c r="F33" i="1"/>
  <c r="E33" i="1"/>
  <c r="H33" i="1" s="1"/>
  <c r="D33" i="1"/>
  <c r="W32" i="1"/>
  <c r="V32" i="1"/>
  <c r="U32" i="1"/>
  <c r="T32" i="1"/>
  <c r="R32" i="1"/>
  <c r="Q32" i="1"/>
  <c r="P32" i="1"/>
  <c r="M32" i="1"/>
  <c r="L32" i="1"/>
  <c r="K32" i="1"/>
  <c r="J32" i="1"/>
  <c r="G32" i="1"/>
  <c r="F32" i="1"/>
  <c r="E32" i="1"/>
  <c r="D32" i="1"/>
  <c r="X31" i="1"/>
  <c r="W31" i="1"/>
  <c r="V31" i="1"/>
  <c r="U31" i="1"/>
  <c r="T31" i="1"/>
  <c r="Z31" i="1" s="1"/>
  <c r="R31" i="1"/>
  <c r="Q31" i="1"/>
  <c r="P31" i="1"/>
  <c r="M31" i="1"/>
  <c r="L31" i="1"/>
  <c r="K31" i="1"/>
  <c r="N31" i="1" s="1"/>
  <c r="J31" i="1"/>
  <c r="G31" i="1"/>
  <c r="F31" i="1"/>
  <c r="E31" i="1"/>
  <c r="H31" i="1" s="1"/>
  <c r="D31" i="1"/>
  <c r="X30" i="1"/>
  <c r="W30" i="1"/>
  <c r="V30" i="1"/>
  <c r="U30" i="1"/>
  <c r="T30" i="1"/>
  <c r="R30" i="1"/>
  <c r="Q30" i="1"/>
  <c r="P30" i="1"/>
  <c r="M30" i="1"/>
  <c r="L30" i="1"/>
  <c r="K30" i="1"/>
  <c r="J30" i="1"/>
  <c r="H30" i="1"/>
  <c r="G30" i="1"/>
  <c r="F30" i="1"/>
  <c r="E30" i="1"/>
  <c r="D30" i="1"/>
  <c r="W29" i="1"/>
  <c r="V29" i="1"/>
  <c r="U29" i="1"/>
  <c r="T29" i="1"/>
  <c r="R29" i="1"/>
  <c r="Q29" i="1"/>
  <c r="P29" i="1"/>
  <c r="M29" i="1"/>
  <c r="L29" i="1"/>
  <c r="K29" i="1"/>
  <c r="J29" i="1"/>
  <c r="G29" i="1"/>
  <c r="F29" i="1"/>
  <c r="E29" i="1"/>
  <c r="D29" i="1"/>
  <c r="Y27" i="1"/>
  <c r="Y26" i="1" s="1"/>
  <c r="X27" i="1"/>
  <c r="X26" i="1" s="1"/>
  <c r="W27" i="1"/>
  <c r="W26" i="1" s="1"/>
  <c r="V27" i="1"/>
  <c r="V26" i="1" s="1"/>
  <c r="U27" i="1"/>
  <c r="T27" i="1"/>
  <c r="R27" i="1"/>
  <c r="R26" i="1" s="1"/>
  <c r="Q27" i="1"/>
  <c r="P27" i="1"/>
  <c r="P26" i="1" s="1"/>
  <c r="N27" i="1"/>
  <c r="M27" i="1"/>
  <c r="M26" i="1" s="1"/>
  <c r="L27" i="1"/>
  <c r="L26" i="1" s="1"/>
  <c r="K27" i="1"/>
  <c r="J27" i="1"/>
  <c r="J26" i="1" s="1"/>
  <c r="G27" i="1"/>
  <c r="G26" i="1" s="1"/>
  <c r="F27" i="1"/>
  <c r="F26" i="1" s="1"/>
  <c r="E27" i="1"/>
  <c r="D27" i="1"/>
  <c r="D26" i="1" s="1"/>
  <c r="U26" i="1"/>
  <c r="Q26" i="1"/>
  <c r="K26" i="1"/>
  <c r="Y25" i="1"/>
  <c r="X25" i="1"/>
  <c r="W25" i="1"/>
  <c r="V25" i="1"/>
  <c r="U25" i="1"/>
  <c r="T25" i="1"/>
  <c r="Z25" i="1" s="1"/>
  <c r="R25" i="1"/>
  <c r="Q25" i="1"/>
  <c r="P25" i="1"/>
  <c r="M25" i="1"/>
  <c r="L25" i="1"/>
  <c r="K25" i="1"/>
  <c r="J25" i="1"/>
  <c r="G25" i="1"/>
  <c r="F25" i="1"/>
  <c r="E25" i="1"/>
  <c r="D25" i="1"/>
  <c r="Y24" i="1"/>
  <c r="X24" i="1"/>
  <c r="W24" i="1"/>
  <c r="V24" i="1"/>
  <c r="U24" i="1"/>
  <c r="T24" i="1"/>
  <c r="Z24" i="1" s="1"/>
  <c r="R24" i="1"/>
  <c r="Q24" i="1"/>
  <c r="P24" i="1"/>
  <c r="P21" i="1" s="1"/>
  <c r="M24" i="1"/>
  <c r="L24" i="1"/>
  <c r="K24" i="1"/>
  <c r="N24" i="1" s="1"/>
  <c r="J24" i="1"/>
  <c r="G24" i="1"/>
  <c r="F24" i="1"/>
  <c r="E24" i="1"/>
  <c r="H24" i="1" s="1"/>
  <c r="D24" i="1"/>
  <c r="Y23" i="1"/>
  <c r="X23" i="1"/>
  <c r="W23" i="1"/>
  <c r="W21" i="1" s="1"/>
  <c r="V23" i="1"/>
  <c r="U23" i="1"/>
  <c r="T23" i="1"/>
  <c r="Z23" i="1" s="1"/>
  <c r="R23" i="1"/>
  <c r="Q23" i="1"/>
  <c r="P23" i="1"/>
  <c r="M23" i="1"/>
  <c r="L23" i="1"/>
  <c r="K23" i="1"/>
  <c r="J23" i="1"/>
  <c r="G23" i="1"/>
  <c r="F23" i="1"/>
  <c r="E23" i="1"/>
  <c r="D23" i="1"/>
  <c r="W22" i="1"/>
  <c r="V22" i="1"/>
  <c r="U22" i="1"/>
  <c r="T22" i="1"/>
  <c r="T21" i="1" s="1"/>
  <c r="R22" i="1"/>
  <c r="Q22" i="1"/>
  <c r="P22" i="1"/>
  <c r="M22" i="1"/>
  <c r="L22" i="1"/>
  <c r="K22" i="1"/>
  <c r="J22" i="1"/>
  <c r="H22" i="1"/>
  <c r="G22" i="1"/>
  <c r="F22" i="1"/>
  <c r="E22" i="1"/>
  <c r="D22" i="1"/>
  <c r="L21" i="1"/>
  <c r="F21" i="1"/>
  <c r="Y20" i="1"/>
  <c r="X20" i="1"/>
  <c r="W20" i="1"/>
  <c r="V20" i="1"/>
  <c r="U20" i="1"/>
  <c r="T20" i="1"/>
  <c r="R20" i="1"/>
  <c r="Q20" i="1"/>
  <c r="P20" i="1"/>
  <c r="M20" i="1"/>
  <c r="L20" i="1"/>
  <c r="K20" i="1"/>
  <c r="J20" i="1"/>
  <c r="G20" i="1"/>
  <c r="F20" i="1"/>
  <c r="E20" i="1"/>
  <c r="H20" i="1" s="1"/>
  <c r="D20" i="1"/>
  <c r="X19" i="1"/>
  <c r="W19" i="1"/>
  <c r="V19" i="1"/>
  <c r="U19" i="1"/>
  <c r="T19" i="1"/>
  <c r="R19" i="1"/>
  <c r="Q19" i="1"/>
  <c r="P19" i="1"/>
  <c r="M19" i="1"/>
  <c r="L19" i="1"/>
  <c r="K19" i="1"/>
  <c r="J19" i="1"/>
  <c r="N19" i="1" s="1"/>
  <c r="G19" i="1"/>
  <c r="F19" i="1"/>
  <c r="E19" i="1"/>
  <c r="H19" i="1" s="1"/>
  <c r="D19" i="1"/>
  <c r="W18" i="1"/>
  <c r="V18" i="1"/>
  <c r="U18" i="1"/>
  <c r="T18" i="1"/>
  <c r="R18" i="1"/>
  <c r="Q18" i="1"/>
  <c r="P18" i="1"/>
  <c r="M18" i="1"/>
  <c r="L18" i="1"/>
  <c r="K18" i="1"/>
  <c r="N18" i="1" s="1"/>
  <c r="J18" i="1"/>
  <c r="H18" i="1"/>
  <c r="G18" i="1"/>
  <c r="F18" i="1"/>
  <c r="E18" i="1"/>
  <c r="D18" i="1"/>
  <c r="X17" i="1"/>
  <c r="W17" i="1"/>
  <c r="V17" i="1"/>
  <c r="U17" i="1"/>
  <c r="T17" i="1"/>
  <c r="R17" i="1"/>
  <c r="Q17" i="1"/>
  <c r="P17" i="1"/>
  <c r="M17" i="1"/>
  <c r="L17" i="1"/>
  <c r="K17" i="1"/>
  <c r="N17" i="1" s="1"/>
  <c r="J17" i="1"/>
  <c r="G17" i="1"/>
  <c r="F17" i="1"/>
  <c r="E17" i="1"/>
  <c r="H17" i="1" s="1"/>
  <c r="D17" i="1"/>
  <c r="W16" i="1"/>
  <c r="V16" i="1"/>
  <c r="U16" i="1"/>
  <c r="T16" i="1"/>
  <c r="R16" i="1"/>
  <c r="Q16" i="1"/>
  <c r="P16" i="1"/>
  <c r="M16" i="1"/>
  <c r="L16" i="1"/>
  <c r="K16" i="1"/>
  <c r="J16" i="1"/>
  <c r="H16" i="1"/>
  <c r="G16" i="1"/>
  <c r="F16" i="1"/>
  <c r="E16" i="1"/>
  <c r="D16" i="1"/>
  <c r="Y15" i="1"/>
  <c r="X15" i="1"/>
  <c r="W15" i="1"/>
  <c r="V15" i="1"/>
  <c r="U15" i="1"/>
  <c r="T15" i="1"/>
  <c r="R15" i="1"/>
  <c r="Q15" i="1"/>
  <c r="P15" i="1"/>
  <c r="P13" i="1" s="1"/>
  <c r="M15" i="1"/>
  <c r="L15" i="1"/>
  <c r="N15" i="1" s="1"/>
  <c r="K15" i="1"/>
  <c r="J15" i="1"/>
  <c r="G15" i="1"/>
  <c r="F15" i="1"/>
  <c r="E15" i="1"/>
  <c r="H15" i="1" s="1"/>
  <c r="D15" i="1"/>
  <c r="W14" i="1"/>
  <c r="V14" i="1"/>
  <c r="V13" i="1" s="1"/>
  <c r="U14" i="1"/>
  <c r="T14" i="1"/>
  <c r="R14" i="1"/>
  <c r="Q14" i="1"/>
  <c r="P14" i="1"/>
  <c r="M14" i="1"/>
  <c r="L14" i="1"/>
  <c r="K14" i="1"/>
  <c r="K13" i="1" s="1"/>
  <c r="J14" i="1"/>
  <c r="G14" i="1"/>
  <c r="F14" i="1"/>
  <c r="E14" i="1"/>
  <c r="D14" i="1"/>
  <c r="H14" i="1" s="1"/>
  <c r="F13" i="1"/>
  <c r="D13" i="1"/>
  <c r="W12" i="1"/>
  <c r="V12" i="1"/>
  <c r="U12" i="1"/>
  <c r="U11" i="1" s="1"/>
  <c r="T12" i="1"/>
  <c r="T11" i="1" s="1"/>
  <c r="R12" i="1"/>
  <c r="R11" i="1" s="1"/>
  <c r="Q12" i="1"/>
  <c r="Q11" i="1" s="1"/>
  <c r="P12" i="1"/>
  <c r="P11" i="1" s="1"/>
  <c r="M12" i="1"/>
  <c r="L12" i="1"/>
  <c r="L11" i="1" s="1"/>
  <c r="K12" i="1"/>
  <c r="K11" i="1" s="1"/>
  <c r="J12" i="1"/>
  <c r="J11" i="1" s="1"/>
  <c r="H12" i="1"/>
  <c r="G12" i="1"/>
  <c r="G11" i="1" s="1"/>
  <c r="F12" i="1"/>
  <c r="E12" i="1"/>
  <c r="E11" i="1" s="1"/>
  <c r="D12" i="1"/>
  <c r="D11" i="1" s="1"/>
  <c r="W11" i="1"/>
  <c r="V11" i="1"/>
  <c r="M11" i="1"/>
  <c r="F11" i="1"/>
  <c r="N23" i="1" l="1"/>
  <c r="U80" i="1"/>
  <c r="H89" i="1"/>
  <c r="N136" i="1"/>
  <c r="V165" i="1"/>
  <c r="U66" i="1"/>
  <c r="G75" i="1"/>
  <c r="J99" i="1"/>
  <c r="N99" i="1" s="1"/>
  <c r="U99" i="1"/>
  <c r="N190" i="1"/>
  <c r="N192" i="1"/>
  <c r="F256" i="1"/>
  <c r="Q75" i="1"/>
  <c r="J80" i="1"/>
  <c r="P113" i="1"/>
  <c r="J135" i="1"/>
  <c r="N140" i="1"/>
  <c r="K215" i="1"/>
  <c r="K28" i="1"/>
  <c r="N34" i="1"/>
  <c r="N35" i="1"/>
  <c r="H56" i="1"/>
  <c r="K66" i="1"/>
  <c r="V66" i="1"/>
  <c r="N78" i="1"/>
  <c r="U86" i="1"/>
  <c r="V104" i="1"/>
  <c r="F184" i="1"/>
  <c r="N236" i="1"/>
  <c r="N237" i="1"/>
  <c r="N240" i="1"/>
  <c r="J13" i="1"/>
  <c r="U13" i="1"/>
  <c r="M21" i="1"/>
  <c r="D80" i="1"/>
  <c r="W104" i="1"/>
  <c r="N108" i="1"/>
  <c r="N148" i="1"/>
  <c r="F160" i="1"/>
  <c r="Q205" i="1"/>
  <c r="N182" i="1"/>
  <c r="K184" i="1"/>
  <c r="G205" i="1"/>
  <c r="R205" i="1"/>
  <c r="L86" i="1"/>
  <c r="H105" i="1"/>
  <c r="N258" i="1"/>
  <c r="U21" i="1"/>
  <c r="G21" i="1"/>
  <c r="R21" i="1"/>
  <c r="H25" i="1"/>
  <c r="N42" i="1"/>
  <c r="N50" i="1"/>
  <c r="R80" i="1"/>
  <c r="P86" i="1"/>
  <c r="D86" i="1"/>
  <c r="M86" i="1"/>
  <c r="H101" i="1"/>
  <c r="H102" i="1"/>
  <c r="R99" i="1"/>
  <c r="H107" i="1"/>
  <c r="E104" i="1"/>
  <c r="H104" i="1" s="1"/>
  <c r="M113" i="1"/>
  <c r="N122" i="1"/>
  <c r="G157" i="1"/>
  <c r="H196" i="1"/>
  <c r="N226" i="1"/>
  <c r="N228" i="1"/>
  <c r="H244" i="1"/>
  <c r="Z260" i="1"/>
  <c r="N20" i="1"/>
  <c r="D21" i="1"/>
  <c r="Q28" i="1"/>
  <c r="N39" i="1"/>
  <c r="Z41" i="1"/>
  <c r="N69" i="1"/>
  <c r="Z71" i="1"/>
  <c r="K80" i="1"/>
  <c r="N80" i="1" s="1"/>
  <c r="K86" i="1"/>
  <c r="Z90" i="1"/>
  <c r="Z97" i="1"/>
  <c r="P104" i="1"/>
  <c r="Z124" i="1"/>
  <c r="N142" i="1"/>
  <c r="L160" i="1"/>
  <c r="W160" i="1"/>
  <c r="N170" i="1"/>
  <c r="N178" i="1"/>
  <c r="M179" i="1"/>
  <c r="L184" i="1"/>
  <c r="W184" i="1"/>
  <c r="Z199" i="1"/>
  <c r="U221" i="1"/>
  <c r="M221" i="1"/>
  <c r="Q264" i="1"/>
  <c r="K283" i="1"/>
  <c r="N283" i="1" s="1"/>
  <c r="E286" i="1"/>
  <c r="V289" i="1"/>
  <c r="Z210" i="1"/>
  <c r="W13" i="1"/>
  <c r="H43" i="1"/>
  <c r="N46" i="1"/>
  <c r="N47" i="1"/>
  <c r="M66" i="1"/>
  <c r="W66" i="1"/>
  <c r="N74" i="1"/>
  <c r="P75" i="1"/>
  <c r="P132" i="1" s="1"/>
  <c r="N79" i="1"/>
  <c r="N102" i="1"/>
  <c r="F104" i="1"/>
  <c r="F132" i="1" s="1"/>
  <c r="N118" i="1"/>
  <c r="Z126" i="1"/>
  <c r="H154" i="1"/>
  <c r="M160" i="1"/>
  <c r="D165" i="1"/>
  <c r="M165" i="1"/>
  <c r="P179" i="1"/>
  <c r="H182" i="1"/>
  <c r="H192" i="1"/>
  <c r="Z192" i="1"/>
  <c r="N195" i="1"/>
  <c r="H201" i="1"/>
  <c r="W205" i="1"/>
  <c r="H213" i="1"/>
  <c r="E215" i="1"/>
  <c r="N223" i="1"/>
  <c r="V221" i="1"/>
  <c r="H228" i="1"/>
  <c r="Z240" i="1"/>
  <c r="Z248" i="1"/>
  <c r="Z258" i="1"/>
  <c r="X256" i="1"/>
  <c r="R264" i="1"/>
  <c r="H272" i="1"/>
  <c r="P283" i="1"/>
  <c r="J286" i="1"/>
  <c r="L289" i="1"/>
  <c r="W289" i="1"/>
  <c r="J296" i="1"/>
  <c r="U296" i="1"/>
  <c r="H306" i="1"/>
  <c r="Z27" i="1"/>
  <c r="H32" i="1"/>
  <c r="Z15" i="1"/>
  <c r="Q21" i="1"/>
  <c r="N25" i="1"/>
  <c r="T26" i="1"/>
  <c r="Z26" i="1" s="1"/>
  <c r="U28" i="1"/>
  <c r="Z35" i="1"/>
  <c r="Z42" i="1"/>
  <c r="D66" i="1"/>
  <c r="F75" i="1"/>
  <c r="W86" i="1"/>
  <c r="N89" i="1"/>
  <c r="V86" i="1"/>
  <c r="D99" i="1"/>
  <c r="P99" i="1"/>
  <c r="H111" i="1"/>
  <c r="L113" i="1"/>
  <c r="N116" i="1"/>
  <c r="H140" i="1"/>
  <c r="Z149" i="1"/>
  <c r="H159" i="1"/>
  <c r="P160" i="1"/>
  <c r="H162" i="1"/>
  <c r="Q160" i="1"/>
  <c r="Z172" i="1"/>
  <c r="F179" i="1"/>
  <c r="R184" i="1"/>
  <c r="L205" i="1"/>
  <c r="K221" i="1"/>
  <c r="J221" i="1"/>
  <c r="H242" i="1"/>
  <c r="Z247" i="1"/>
  <c r="E256" i="1"/>
  <c r="P256" i="1"/>
  <c r="Z262" i="1"/>
  <c r="R279" i="1"/>
  <c r="Q283" i="1"/>
  <c r="X289" i="1"/>
  <c r="R160" i="1"/>
  <c r="H172" i="1"/>
  <c r="H173" i="1"/>
  <c r="H174" i="1"/>
  <c r="H176" i="1"/>
  <c r="R179" i="1"/>
  <c r="D205" i="1"/>
  <c r="H208" i="1"/>
  <c r="Z213" i="1"/>
  <c r="V256" i="1"/>
  <c r="R256" i="1"/>
  <c r="Z261" i="1"/>
  <c r="N269" i="1"/>
  <c r="H284" i="1"/>
  <c r="R283" i="1"/>
  <c r="L286" i="1"/>
  <c r="P289" i="1"/>
  <c r="H291" i="1"/>
  <c r="Z303" i="1"/>
  <c r="Z89" i="1"/>
  <c r="N281" i="1"/>
  <c r="F289" i="1"/>
  <c r="N293" i="1"/>
  <c r="H299" i="1"/>
  <c r="H302" i="1"/>
  <c r="Z178" i="1"/>
  <c r="N273" i="1"/>
  <c r="M13" i="1"/>
  <c r="Z20" i="1"/>
  <c r="K21" i="1"/>
  <c r="V21" i="1"/>
  <c r="Z40" i="1"/>
  <c r="N43" i="1"/>
  <c r="Z59" i="1"/>
  <c r="L66" i="1"/>
  <c r="Z70" i="1"/>
  <c r="N73" i="1"/>
  <c r="Z74" i="1"/>
  <c r="T80" i="1"/>
  <c r="T99" i="1"/>
  <c r="H118" i="1"/>
  <c r="N126" i="1"/>
  <c r="H152" i="1"/>
  <c r="H153" i="1"/>
  <c r="J157" i="1"/>
  <c r="U157" i="1"/>
  <c r="N162" i="1"/>
  <c r="N168" i="1"/>
  <c r="J165" i="1"/>
  <c r="N191" i="1"/>
  <c r="H199" i="1"/>
  <c r="L215" i="1"/>
  <c r="H246" i="1"/>
  <c r="Z246" i="1"/>
  <c r="Z259" i="1"/>
  <c r="Q256" i="1"/>
  <c r="D264" i="1"/>
  <c r="M264" i="1"/>
  <c r="H267" i="1"/>
  <c r="H269" i="1"/>
  <c r="N275" i="1"/>
  <c r="K305" i="1"/>
  <c r="N305" i="1" s="1"/>
  <c r="H305" i="1"/>
  <c r="L135" i="1"/>
  <c r="W135" i="1"/>
  <c r="H146" i="1"/>
  <c r="M215" i="1"/>
  <c r="L221" i="1"/>
  <c r="D234" i="1"/>
  <c r="P234" i="1"/>
  <c r="Z263" i="1"/>
  <c r="P264" i="1"/>
  <c r="K279" i="1"/>
  <c r="N279" i="1" s="1"/>
  <c r="H282" i="1"/>
  <c r="R286" i="1"/>
  <c r="U289" i="1"/>
  <c r="R296" i="1"/>
  <c r="Z19" i="10"/>
  <c r="Y38" i="1"/>
  <c r="Z38" i="1"/>
  <c r="J25" i="10"/>
  <c r="F28" i="1"/>
  <c r="N29" i="1"/>
  <c r="X37" i="1"/>
  <c r="N38" i="1"/>
  <c r="G28" i="1"/>
  <c r="H13" i="10"/>
  <c r="X29" i="1"/>
  <c r="Y37" i="1"/>
  <c r="Z37" i="1" s="1"/>
  <c r="J28" i="1"/>
  <c r="N28" i="1" s="1"/>
  <c r="R28" i="1"/>
  <c r="P28" i="1"/>
  <c r="D25" i="10"/>
  <c r="H36" i="3"/>
  <c r="F52" i="1"/>
  <c r="F61" i="1" s="1"/>
  <c r="N57" i="1"/>
  <c r="M41" i="3"/>
  <c r="P41" i="3"/>
  <c r="N36" i="3"/>
  <c r="X57" i="1"/>
  <c r="X52" i="1" s="1"/>
  <c r="Q41" i="3"/>
  <c r="F296" i="1"/>
  <c r="G296" i="1"/>
  <c r="K198" i="3"/>
  <c r="U198" i="3"/>
  <c r="N193" i="3"/>
  <c r="N299" i="1"/>
  <c r="N301" i="1"/>
  <c r="V198" i="3"/>
  <c r="R41" i="4"/>
  <c r="P52" i="1"/>
  <c r="H57" i="1"/>
  <c r="X36" i="4"/>
  <c r="J41" i="4"/>
  <c r="U41" i="4"/>
  <c r="J52" i="1"/>
  <c r="U52" i="1"/>
  <c r="U61" i="1" s="1"/>
  <c r="E38" i="6"/>
  <c r="X53" i="1"/>
  <c r="N35" i="5"/>
  <c r="F39" i="5"/>
  <c r="F184" i="5" s="1"/>
  <c r="X35" i="5"/>
  <c r="Z36" i="5"/>
  <c r="Y35" i="5"/>
  <c r="Z35" i="5" s="1"/>
  <c r="H35" i="5"/>
  <c r="N53" i="1"/>
  <c r="Q52" i="1"/>
  <c r="R52" i="1"/>
  <c r="X55" i="1"/>
  <c r="M39" i="5"/>
  <c r="Y55" i="1"/>
  <c r="Z55" i="1" s="1"/>
  <c r="D39" i="5"/>
  <c r="Q39" i="5"/>
  <c r="K52" i="1"/>
  <c r="K61" i="1" s="1"/>
  <c r="Y35" i="2"/>
  <c r="N54" i="1"/>
  <c r="N55" i="1"/>
  <c r="U38" i="2"/>
  <c r="V38" i="2"/>
  <c r="G52" i="1"/>
  <c r="Y188" i="2"/>
  <c r="Z188" i="2" s="1"/>
  <c r="Z189" i="2"/>
  <c r="T28" i="1"/>
  <c r="H161" i="1"/>
  <c r="D160" i="1"/>
  <c r="T215" i="1"/>
  <c r="H300" i="1"/>
  <c r="E296" i="1"/>
  <c r="Z82" i="2"/>
  <c r="Y114" i="1"/>
  <c r="Y141" i="5"/>
  <c r="X140" i="5"/>
  <c r="X235" i="1"/>
  <c r="H45" i="1"/>
  <c r="J66" i="1"/>
  <c r="H78" i="1"/>
  <c r="T221" i="1"/>
  <c r="Z112" i="2"/>
  <c r="Y71" i="4"/>
  <c r="X68" i="4"/>
  <c r="Y33" i="5"/>
  <c r="X46" i="1"/>
  <c r="Y145" i="5"/>
  <c r="Y285" i="1"/>
  <c r="Z168" i="5"/>
  <c r="Z71" i="2"/>
  <c r="Y103" i="1"/>
  <c r="Y170" i="2"/>
  <c r="X241" i="1"/>
  <c r="X103" i="3"/>
  <c r="Y104" i="3"/>
  <c r="Y131" i="5"/>
  <c r="Z132" i="5"/>
  <c r="X149" i="6"/>
  <c r="Y150" i="6"/>
  <c r="Z55" i="10"/>
  <c r="Y148" i="1"/>
  <c r="Z148" i="1" s="1"/>
  <c r="X59" i="10"/>
  <c r="Y60" i="10"/>
  <c r="N30" i="1"/>
  <c r="G104" i="1"/>
  <c r="D28" i="1"/>
  <c r="H55" i="1"/>
  <c r="N90" i="1"/>
  <c r="N115" i="1"/>
  <c r="K113" i="1"/>
  <c r="P221" i="1"/>
  <c r="K256" i="1"/>
  <c r="N257" i="1"/>
  <c r="H285" i="1"/>
  <c r="D283" i="1"/>
  <c r="T296" i="1"/>
  <c r="Z75" i="2"/>
  <c r="Y107" i="1"/>
  <c r="Z107" i="1" s="1"/>
  <c r="Y64" i="3"/>
  <c r="X93" i="1"/>
  <c r="Y101" i="3"/>
  <c r="Y146" i="1" s="1"/>
  <c r="Z146" i="1" s="1"/>
  <c r="X146" i="1"/>
  <c r="Z167" i="3"/>
  <c r="Y25" i="4"/>
  <c r="X44" i="1"/>
  <c r="X24" i="4"/>
  <c r="Z27" i="4"/>
  <c r="Y30" i="1"/>
  <c r="Z30" i="1" s="1"/>
  <c r="T214" i="4"/>
  <c r="Z96" i="4"/>
  <c r="X95" i="4"/>
  <c r="X140" i="1"/>
  <c r="Y98" i="4"/>
  <c r="Y185" i="4"/>
  <c r="Y181" i="4" s="1"/>
  <c r="Z181" i="4" s="1"/>
  <c r="X181" i="4"/>
  <c r="Z127" i="6"/>
  <c r="Y196" i="1"/>
  <c r="Z196" i="1" s="1"/>
  <c r="Y136" i="6"/>
  <c r="Z137" i="6"/>
  <c r="E52" i="1"/>
  <c r="H53" i="1"/>
  <c r="E165" i="1"/>
  <c r="H166" i="1"/>
  <c r="N221" i="1"/>
  <c r="Y22" i="2"/>
  <c r="Z23" i="2"/>
  <c r="X125" i="1"/>
  <c r="Y89" i="4"/>
  <c r="H23" i="1"/>
  <c r="E26" i="1"/>
  <c r="H26" i="1" s="1"/>
  <c r="H27" i="1"/>
  <c r="H41" i="1"/>
  <c r="N71" i="1"/>
  <c r="G86" i="1"/>
  <c r="N101" i="1"/>
  <c r="Q104" i="1"/>
  <c r="T113" i="1"/>
  <c r="P296" i="1"/>
  <c r="Z19" i="2"/>
  <c r="Z57" i="2"/>
  <c r="Y193" i="1"/>
  <c r="W28" i="1"/>
  <c r="N48" i="1"/>
  <c r="H70" i="1"/>
  <c r="T86" i="1"/>
  <c r="N213" i="1"/>
  <c r="F264" i="1"/>
  <c r="E289" i="1"/>
  <c r="H290" i="1"/>
  <c r="X188" i="2"/>
  <c r="X280" i="1"/>
  <c r="T41" i="3"/>
  <c r="Y29" i="4"/>
  <c r="X32" i="1"/>
  <c r="Z131" i="5"/>
  <c r="T180" i="5"/>
  <c r="N11" i="1"/>
  <c r="E66" i="1"/>
  <c r="Z28" i="2"/>
  <c r="Y34" i="1"/>
  <c r="Z34" i="1" s="1"/>
  <c r="L13" i="1"/>
  <c r="N13" i="1" s="1"/>
  <c r="E28" i="1"/>
  <c r="H29" i="1"/>
  <c r="V75" i="1"/>
  <c r="J104" i="1"/>
  <c r="W113" i="1"/>
  <c r="Q135" i="1"/>
  <c r="P135" i="1"/>
  <c r="N145" i="1"/>
  <c r="E157" i="1"/>
  <c r="H157" i="1" s="1"/>
  <c r="H158" i="1"/>
  <c r="P184" i="1"/>
  <c r="N197" i="1"/>
  <c r="F221" i="1"/>
  <c r="G234" i="1"/>
  <c r="R234" i="1"/>
  <c r="K294" i="1"/>
  <c r="N294" i="1" s="1"/>
  <c r="N295" i="1"/>
  <c r="X11" i="2"/>
  <c r="X12" i="1"/>
  <c r="X11" i="1" s="1"/>
  <c r="Y50" i="2"/>
  <c r="X48" i="2"/>
  <c r="X90" i="2" s="1"/>
  <c r="X77" i="1"/>
  <c r="X75" i="1" s="1"/>
  <c r="Y52" i="2"/>
  <c r="X72" i="2"/>
  <c r="Y73" i="2"/>
  <c r="X105" i="1"/>
  <c r="X160" i="1"/>
  <c r="Y98" i="1"/>
  <c r="Z98" i="1" s="1"/>
  <c r="Z69" i="3"/>
  <c r="J198" i="3"/>
  <c r="Z46" i="4"/>
  <c r="J216" i="4"/>
  <c r="J218" i="4" s="1"/>
  <c r="Y59" i="4"/>
  <c r="Z59" i="4" s="1"/>
  <c r="Z73" i="7"/>
  <c r="Y62" i="7"/>
  <c r="Y165" i="7"/>
  <c r="Z165" i="7" s="1"/>
  <c r="X229" i="1"/>
  <c r="Y183" i="7"/>
  <c r="X266" i="1"/>
  <c r="Y189" i="7"/>
  <c r="X272" i="1"/>
  <c r="Y68" i="4"/>
  <c r="X207" i="4"/>
  <c r="Y208" i="4"/>
  <c r="X297" i="1"/>
  <c r="Y163" i="5"/>
  <c r="X162" i="5"/>
  <c r="V28" i="1"/>
  <c r="H88" i="1"/>
  <c r="H98" i="1"/>
  <c r="H106" i="1"/>
  <c r="G113" i="1"/>
  <c r="U184" i="1"/>
  <c r="H281" i="1"/>
  <c r="D279" i="1"/>
  <c r="Y94" i="1"/>
  <c r="Z94" i="1" s="1"/>
  <c r="Z66" i="2"/>
  <c r="Z79" i="2"/>
  <c r="Y111" i="1"/>
  <c r="Y116" i="2"/>
  <c r="X170" i="1"/>
  <c r="N75" i="3"/>
  <c r="Z111" i="1"/>
  <c r="W180" i="5"/>
  <c r="N40" i="1"/>
  <c r="J86" i="1"/>
  <c r="N91" i="1"/>
  <c r="N97" i="1"/>
  <c r="E99" i="1"/>
  <c r="H99" i="1" s="1"/>
  <c r="H100" i="1"/>
  <c r="T104" i="1"/>
  <c r="N125" i="1"/>
  <c r="M135" i="1"/>
  <c r="X158" i="1"/>
  <c r="M184" i="1"/>
  <c r="E221" i="1"/>
  <c r="H222" i="1"/>
  <c r="F234" i="1"/>
  <c r="Q234" i="1"/>
  <c r="N16" i="1"/>
  <c r="J21" i="1"/>
  <c r="T52" i="1"/>
  <c r="H74" i="1"/>
  <c r="L75" i="1"/>
  <c r="E80" i="1"/>
  <c r="Z84" i="1"/>
  <c r="H90" i="1"/>
  <c r="N103" i="1"/>
  <c r="U104" i="1"/>
  <c r="H108" i="1"/>
  <c r="N111" i="1"/>
  <c r="Q13" i="1"/>
  <c r="Z19" i="1"/>
  <c r="N32" i="1"/>
  <c r="N44" i="1"/>
  <c r="L52" i="1"/>
  <c r="V52" i="1"/>
  <c r="N58" i="1"/>
  <c r="M75" i="1"/>
  <c r="W75" i="1"/>
  <c r="N77" i="1"/>
  <c r="N83" i="1"/>
  <c r="E86" i="1"/>
  <c r="H86" i="1" s="1"/>
  <c r="N93" i="1"/>
  <c r="X102" i="1"/>
  <c r="K104" i="1"/>
  <c r="H110" i="1"/>
  <c r="N114" i="1"/>
  <c r="H124" i="1"/>
  <c r="D135" i="1"/>
  <c r="G135" i="1"/>
  <c r="R135" i="1"/>
  <c r="K179" i="1"/>
  <c r="N179" i="1" s="1"/>
  <c r="N180" i="1"/>
  <c r="N189" i="1"/>
  <c r="J205" i="1"/>
  <c r="U205" i="1"/>
  <c r="H240" i="1"/>
  <c r="K289" i="1"/>
  <c r="R213" i="2"/>
  <c r="Y12" i="2"/>
  <c r="Z68" i="2"/>
  <c r="Y67" i="2"/>
  <c r="T209" i="2"/>
  <c r="X124" i="2"/>
  <c r="Y125" i="2"/>
  <c r="X180" i="1"/>
  <c r="Z160" i="2"/>
  <c r="Y228" i="1"/>
  <c r="Z228" i="1" s="1"/>
  <c r="Z167" i="2"/>
  <c r="Y238" i="1"/>
  <c r="Z238" i="1" s="1"/>
  <c r="Y180" i="2"/>
  <c r="X176" i="2"/>
  <c r="X268" i="1"/>
  <c r="X299" i="1"/>
  <c r="Y205" i="2"/>
  <c r="Y56" i="3"/>
  <c r="X55" i="3"/>
  <c r="X89" i="3" s="1"/>
  <c r="N198" i="3"/>
  <c r="E92" i="4"/>
  <c r="H46" i="4"/>
  <c r="V214" i="4"/>
  <c r="V216" i="4" s="1"/>
  <c r="E45" i="7"/>
  <c r="Y136" i="7"/>
  <c r="X160" i="7"/>
  <c r="Z176" i="7"/>
  <c r="Y244" i="1"/>
  <c r="Z244" i="1" s="1"/>
  <c r="X212" i="7"/>
  <c r="Y213" i="7"/>
  <c r="X306" i="1"/>
  <c r="X305" i="1" s="1"/>
  <c r="N159" i="1"/>
  <c r="N26" i="1"/>
  <c r="T75" i="1"/>
  <c r="V113" i="1"/>
  <c r="G13" i="1"/>
  <c r="R13" i="1"/>
  <c r="E21" i="1"/>
  <c r="H21" i="1" s="1"/>
  <c r="M52" i="1"/>
  <c r="M61" i="1" s="1"/>
  <c r="W52" i="1"/>
  <c r="Q66" i="1"/>
  <c r="D75" i="1"/>
  <c r="Z103" i="1"/>
  <c r="E113" i="1"/>
  <c r="H114" i="1"/>
  <c r="F135" i="1"/>
  <c r="K157" i="1"/>
  <c r="N157" i="1" s="1"/>
  <c r="N167" i="1"/>
  <c r="K165" i="1"/>
  <c r="Q184" i="1"/>
  <c r="X196" i="1"/>
  <c r="N209" i="1"/>
  <c r="K205" i="1"/>
  <c r="V205" i="1"/>
  <c r="Z67" i="2"/>
  <c r="T90" i="2"/>
  <c r="Y115" i="3"/>
  <c r="X171" i="1"/>
  <c r="X165" i="1" s="1"/>
  <c r="Y197" i="3"/>
  <c r="X301" i="1"/>
  <c r="Y46" i="1"/>
  <c r="Z46" i="1" s="1"/>
  <c r="Y17" i="7"/>
  <c r="Z17" i="7" s="1"/>
  <c r="X13" i="7"/>
  <c r="Z42" i="7"/>
  <c r="Y40" i="7"/>
  <c r="Z40" i="7" s="1"/>
  <c r="Y84" i="8"/>
  <c r="X112" i="1"/>
  <c r="X149" i="2"/>
  <c r="X216" i="1"/>
  <c r="Y150" i="2"/>
  <c r="N46" i="3"/>
  <c r="J89" i="3"/>
  <c r="J200" i="3" s="1"/>
  <c r="Y191" i="3"/>
  <c r="Z191" i="3" s="1"/>
  <c r="Z192" i="3"/>
  <c r="Z73" i="4"/>
  <c r="T92" i="4"/>
  <c r="L28" i="1"/>
  <c r="R86" i="1"/>
  <c r="H94" i="1"/>
  <c r="F165" i="1"/>
  <c r="N201" i="1"/>
  <c r="E264" i="1"/>
  <c r="H264" i="1" s="1"/>
  <c r="Z139" i="2"/>
  <c r="Y195" i="1"/>
  <c r="Z195" i="1" s="1"/>
  <c r="E13" i="1"/>
  <c r="M28" i="1"/>
  <c r="N36" i="1"/>
  <c r="N56" i="1"/>
  <c r="H59" i="1"/>
  <c r="Z92" i="1"/>
  <c r="N100" i="1"/>
  <c r="R104" i="1"/>
  <c r="U113" i="1"/>
  <c r="J113" i="1"/>
  <c r="N121" i="1"/>
  <c r="W221" i="1"/>
  <c r="E234" i="1"/>
  <c r="H234" i="1" s="1"/>
  <c r="H236" i="1"/>
  <c r="H11" i="1"/>
  <c r="T13" i="1"/>
  <c r="D52" i="1"/>
  <c r="G66" i="1"/>
  <c r="G132" i="1" s="1"/>
  <c r="R66" i="1"/>
  <c r="E75" i="1"/>
  <c r="H75" i="1" s="1"/>
  <c r="H76" i="1"/>
  <c r="Q80" i="1"/>
  <c r="N95" i="1"/>
  <c r="N107" i="1"/>
  <c r="D113" i="1"/>
  <c r="H127" i="1"/>
  <c r="T135" i="1"/>
  <c r="T157" i="1"/>
  <c r="L165" i="1"/>
  <c r="W165" i="1"/>
  <c r="U165" i="1"/>
  <c r="T165" i="1"/>
  <c r="G184" i="1"/>
  <c r="E184" i="1"/>
  <c r="H188" i="1"/>
  <c r="L264" i="1"/>
  <c r="W264" i="1"/>
  <c r="N271" i="1"/>
  <c r="H278" i="1"/>
  <c r="K286" i="1"/>
  <c r="N287" i="1"/>
  <c r="X22" i="2"/>
  <c r="Z25" i="2"/>
  <c r="U211" i="2"/>
  <c r="G209" i="2"/>
  <c r="G211" i="2" s="1"/>
  <c r="G213" i="2" s="1"/>
  <c r="T89" i="3"/>
  <c r="Y119" i="3"/>
  <c r="Y176" i="1" s="1"/>
  <c r="Z176" i="1" s="1"/>
  <c r="Z123" i="3"/>
  <c r="Y195" i="3"/>
  <c r="Y193" i="3" s="1"/>
  <c r="Z193" i="3" s="1"/>
  <c r="X298" i="1"/>
  <c r="Y73" i="4"/>
  <c r="Z74" i="4"/>
  <c r="Z76" i="4"/>
  <c r="Y108" i="1"/>
  <c r="Z108" i="1" s="1"/>
  <c r="Y87" i="4"/>
  <c r="X123" i="1"/>
  <c r="Y91" i="4"/>
  <c r="X127" i="1"/>
  <c r="X77" i="8"/>
  <c r="Y79" i="8"/>
  <c r="Y77" i="8" s="1"/>
  <c r="Z77" i="8" s="1"/>
  <c r="N183" i="1"/>
  <c r="H185" i="1"/>
  <c r="D184" i="1"/>
  <c r="G221" i="1"/>
  <c r="H245" i="1"/>
  <c r="N247" i="1"/>
  <c r="N263" i="1"/>
  <c r="K296" i="1"/>
  <c r="N297" i="1"/>
  <c r="Z22" i="2"/>
  <c r="N153" i="2"/>
  <c r="Y172" i="2"/>
  <c r="Y243" i="1" s="1"/>
  <c r="Z243" i="1" s="1"/>
  <c r="X243" i="1"/>
  <c r="N192" i="2"/>
  <c r="X200" i="2"/>
  <c r="X295" i="1"/>
  <c r="X294" i="1" s="1"/>
  <c r="Y21" i="3"/>
  <c r="X20" i="3"/>
  <c r="G198" i="3"/>
  <c r="G200" i="3" s="1"/>
  <c r="G202" i="3" s="1"/>
  <c r="X166" i="3"/>
  <c r="Y169" i="3"/>
  <c r="X267" i="1"/>
  <c r="E180" i="5"/>
  <c r="H180" i="5" s="1"/>
  <c r="H86" i="5"/>
  <c r="Y94" i="11"/>
  <c r="Z95" i="11"/>
  <c r="Y144" i="11"/>
  <c r="Y214" i="1" s="1"/>
  <c r="X142" i="11"/>
  <c r="R221" i="1"/>
  <c r="N243" i="1"/>
  <c r="H249" i="1"/>
  <c r="D256" i="1"/>
  <c r="Z285" i="1"/>
  <c r="H287" i="1"/>
  <c r="D286" i="1"/>
  <c r="H295" i="1"/>
  <c r="D294" i="1"/>
  <c r="H294" i="1" s="1"/>
  <c r="L296" i="1"/>
  <c r="W296" i="1"/>
  <c r="U213" i="2"/>
  <c r="X33" i="2"/>
  <c r="Y34" i="2"/>
  <c r="T38" i="2"/>
  <c r="L90" i="2"/>
  <c r="N67" i="2"/>
  <c r="N81" i="2"/>
  <c r="Y85" i="2"/>
  <c r="Y87" i="2"/>
  <c r="Y119" i="1" s="1"/>
  <c r="Z119" i="1" s="1"/>
  <c r="Y97" i="2"/>
  <c r="X139" i="1"/>
  <c r="Y144" i="2"/>
  <c r="Y207" i="1" s="1"/>
  <c r="X163" i="2"/>
  <c r="Y201" i="2"/>
  <c r="X70" i="3"/>
  <c r="M198" i="3"/>
  <c r="M200" i="3" s="1"/>
  <c r="M202" i="3" s="1"/>
  <c r="W198" i="3"/>
  <c r="N137" i="3"/>
  <c r="X13" i="4"/>
  <c r="X41" i="4" s="1"/>
  <c r="N95" i="4"/>
  <c r="F214" i="4"/>
  <c r="F216" i="4" s="1"/>
  <c r="X106" i="4"/>
  <c r="Y107" i="4"/>
  <c r="Y127" i="4"/>
  <c r="Y142" i="4"/>
  <c r="Y199" i="4"/>
  <c r="X198" i="4"/>
  <c r="Y203" i="4"/>
  <c r="Z203" i="4" s="1"/>
  <c r="Z204" i="4"/>
  <c r="K214" i="4"/>
  <c r="W39" i="5"/>
  <c r="X63" i="5"/>
  <c r="Y64" i="5"/>
  <c r="N131" i="5"/>
  <c r="T86" i="6"/>
  <c r="F191" i="6"/>
  <c r="F193" i="6" s="1"/>
  <c r="F195" i="6" s="1"/>
  <c r="Y183" i="6"/>
  <c r="Z183" i="6" s="1"/>
  <c r="Z184" i="6"/>
  <c r="Z61" i="8"/>
  <c r="Z62" i="8"/>
  <c r="N52" i="9"/>
  <c r="K103" i="9"/>
  <c r="X70" i="9"/>
  <c r="Y71" i="9"/>
  <c r="T203" i="11"/>
  <c r="Y141" i="11"/>
  <c r="Y197" i="1" s="1"/>
  <c r="Z197" i="1" s="1"/>
  <c r="X197" i="1"/>
  <c r="Y192" i="11"/>
  <c r="Z193" i="11"/>
  <c r="H121" i="1"/>
  <c r="H125" i="1"/>
  <c r="K135" i="1"/>
  <c r="N149" i="1"/>
  <c r="Y174" i="1"/>
  <c r="Z174" i="1" s="1"/>
  <c r="E179" i="1"/>
  <c r="H179" i="1" s="1"/>
  <c r="X186" i="1"/>
  <c r="N187" i="1"/>
  <c r="N199" i="1"/>
  <c r="Z207" i="1"/>
  <c r="F215" i="1"/>
  <c r="H215" i="1" s="1"/>
  <c r="P215" i="1"/>
  <c r="H223" i="1"/>
  <c r="J234" i="1"/>
  <c r="U234" i="1"/>
  <c r="H241" i="1"/>
  <c r="N261" i="1"/>
  <c r="N277" i="1"/>
  <c r="M296" i="1"/>
  <c r="N303" i="1"/>
  <c r="K38" i="2"/>
  <c r="N11" i="2"/>
  <c r="Y14" i="2"/>
  <c r="Y21" i="2"/>
  <c r="N22" i="2"/>
  <c r="H33" i="2"/>
  <c r="M90" i="2"/>
  <c r="M211" i="2" s="1"/>
  <c r="W90" i="2"/>
  <c r="W211" i="2" s="1"/>
  <c r="Y54" i="2"/>
  <c r="Y89" i="2"/>
  <c r="X121" i="1"/>
  <c r="Y101" i="2"/>
  <c r="X143" i="1"/>
  <c r="Y108" i="2"/>
  <c r="X181" i="1"/>
  <c r="Y225" i="1"/>
  <c r="Z225" i="1" s="1"/>
  <c r="Y269" i="1"/>
  <c r="Z269" i="1" s="1"/>
  <c r="N188" i="2"/>
  <c r="Y198" i="2"/>
  <c r="Y46" i="3"/>
  <c r="Z46" i="3" s="1"/>
  <c r="N55" i="3"/>
  <c r="D198" i="3"/>
  <c r="X92" i="3"/>
  <c r="Z109" i="3"/>
  <c r="X237" i="1"/>
  <c r="M41" i="4"/>
  <c r="W41" i="4"/>
  <c r="Y14" i="4"/>
  <c r="D92" i="4"/>
  <c r="Y116" i="4"/>
  <c r="Y113" i="4" s="1"/>
  <c r="Z113" i="4" s="1"/>
  <c r="Y137" i="4"/>
  <c r="Y129" i="4" s="1"/>
  <c r="Z129" i="4" s="1"/>
  <c r="X152" i="4"/>
  <c r="Y153" i="4"/>
  <c r="Y152" i="4" s="1"/>
  <c r="Z152" i="4" s="1"/>
  <c r="H167" i="4"/>
  <c r="Y179" i="4"/>
  <c r="L214" i="4"/>
  <c r="Y13" i="5"/>
  <c r="Z13" i="5" s="1"/>
  <c r="Z14" i="5"/>
  <c r="Z57" i="5"/>
  <c r="V180" i="5"/>
  <c r="Y56" i="6"/>
  <c r="Z56" i="6" s="1"/>
  <c r="X54" i="6"/>
  <c r="X89" i="6"/>
  <c r="Y96" i="6"/>
  <c r="Z96" i="6" s="1"/>
  <c r="J191" i="6"/>
  <c r="J193" i="6" s="1"/>
  <c r="N13" i="8"/>
  <c r="N20" i="8"/>
  <c r="T94" i="8"/>
  <c r="Y55" i="8"/>
  <c r="H57" i="8"/>
  <c r="E94" i="8"/>
  <c r="Y12" i="9"/>
  <c r="X11" i="9"/>
  <c r="Q165" i="1"/>
  <c r="N139" i="1"/>
  <c r="Z155" i="1"/>
  <c r="N163" i="1"/>
  <c r="R165" i="1"/>
  <c r="N171" i="1"/>
  <c r="N175" i="1"/>
  <c r="T234" i="1"/>
  <c r="R113" i="1"/>
  <c r="N119" i="1"/>
  <c r="N123" i="1"/>
  <c r="N127" i="1"/>
  <c r="Y145" i="1"/>
  <c r="Z145" i="1" s="1"/>
  <c r="Z147" i="1"/>
  <c r="Z153" i="1"/>
  <c r="N155" i="1"/>
  <c r="E160" i="1"/>
  <c r="T160" i="1"/>
  <c r="Z177" i="1"/>
  <c r="N181" i="1"/>
  <c r="T184" i="1"/>
  <c r="H189" i="1"/>
  <c r="G215" i="1"/>
  <c r="Q215" i="1"/>
  <c r="K234" i="1"/>
  <c r="N235" i="1"/>
  <c r="V234" i="1"/>
  <c r="T264" i="1"/>
  <c r="H266" i="1"/>
  <c r="E279" i="1"/>
  <c r="H283" i="1"/>
  <c r="X284" i="1"/>
  <c r="X283" i="1" s="1"/>
  <c r="H297" i="1"/>
  <c r="D296" i="1"/>
  <c r="L38" i="2"/>
  <c r="D90" i="2"/>
  <c r="D211" i="2" s="1"/>
  <c r="Y58" i="2"/>
  <c r="Z58" i="2" s="1"/>
  <c r="X104" i="2"/>
  <c r="X159" i="1"/>
  <c r="Y121" i="2"/>
  <c r="X175" i="1"/>
  <c r="Y159" i="2"/>
  <c r="Y227" i="1" s="1"/>
  <c r="X227" i="1"/>
  <c r="Z161" i="2"/>
  <c r="Y229" i="1"/>
  <c r="Z229" i="1" s="1"/>
  <c r="X271" i="1"/>
  <c r="E209" i="2"/>
  <c r="E41" i="3"/>
  <c r="H13" i="3"/>
  <c r="Y13" i="3"/>
  <c r="H89" i="3"/>
  <c r="D89" i="3"/>
  <c r="X57" i="3"/>
  <c r="E198" i="3"/>
  <c r="H198" i="3" s="1"/>
  <c r="H92" i="3"/>
  <c r="Z157" i="3"/>
  <c r="Y237" i="1"/>
  <c r="L216" i="4"/>
  <c r="L218" i="4" s="1"/>
  <c r="X81" i="4"/>
  <c r="Y158" i="4"/>
  <c r="Z158" i="4" s="1"/>
  <c r="R180" i="5"/>
  <c r="Z110" i="5"/>
  <c r="Y109" i="5"/>
  <c r="Z109" i="5" s="1"/>
  <c r="L180" i="5"/>
  <c r="N113" i="5"/>
  <c r="Y130" i="5"/>
  <c r="Z130" i="5" s="1"/>
  <c r="X209" i="1"/>
  <c r="Q195" i="6"/>
  <c r="N54" i="6"/>
  <c r="K86" i="6"/>
  <c r="Y72" i="6"/>
  <c r="X109" i="1"/>
  <c r="U218" i="7"/>
  <c r="X23" i="8"/>
  <c r="Y24" i="8"/>
  <c r="N267" i="1"/>
  <c r="J214" i="4"/>
  <c r="N109" i="1"/>
  <c r="Y144" i="1"/>
  <c r="Z144" i="1" s="1"/>
  <c r="N215" i="1"/>
  <c r="N14" i="1"/>
  <c r="N67" i="1"/>
  <c r="N81" i="1"/>
  <c r="X81" i="1"/>
  <c r="X83" i="1"/>
  <c r="N87" i="1"/>
  <c r="X91" i="1"/>
  <c r="X86" i="1" s="1"/>
  <c r="X103" i="1"/>
  <c r="X99" i="1" s="1"/>
  <c r="N105" i="1"/>
  <c r="E135" i="1"/>
  <c r="N137" i="1"/>
  <c r="N143" i="1"/>
  <c r="J160" i="1"/>
  <c r="H163" i="1"/>
  <c r="Y163" i="1"/>
  <c r="Z163" i="1" s="1"/>
  <c r="Z167" i="1"/>
  <c r="H171" i="1"/>
  <c r="H175" i="1"/>
  <c r="T179" i="1"/>
  <c r="G179" i="1"/>
  <c r="Q179" i="1"/>
  <c r="J184" i="1"/>
  <c r="N184" i="1" s="1"/>
  <c r="E205" i="1"/>
  <c r="N207" i="1"/>
  <c r="X214" i="1"/>
  <c r="H216" i="1"/>
  <c r="R215" i="1"/>
  <c r="X218" i="1"/>
  <c r="H229" i="1"/>
  <c r="L234" i="1"/>
  <c r="W234" i="1"/>
  <c r="Z237" i="1"/>
  <c r="N245" i="1"/>
  <c r="Z257" i="1"/>
  <c r="T256" i="1"/>
  <c r="Z256" i="1" s="1"/>
  <c r="N259" i="1"/>
  <c r="J264" i="1"/>
  <c r="U264" i="1"/>
  <c r="F279" i="1"/>
  <c r="P279" i="1"/>
  <c r="T286" i="1"/>
  <c r="D289" i="1"/>
  <c r="T294" i="1"/>
  <c r="J38" i="2"/>
  <c r="H43" i="2"/>
  <c r="E90" i="2"/>
  <c r="P90" i="2"/>
  <c r="Z59" i="2"/>
  <c r="Q209" i="2"/>
  <c r="Y106" i="2"/>
  <c r="Y119" i="2"/>
  <c r="X142" i="2"/>
  <c r="Y143" i="2"/>
  <c r="Y183" i="2"/>
  <c r="Y185" i="2"/>
  <c r="X273" i="1"/>
  <c r="Z187" i="2"/>
  <c r="N197" i="2"/>
  <c r="F200" i="3"/>
  <c r="Q200" i="3"/>
  <c r="Q202" i="3" s="1"/>
  <c r="Y57" i="3"/>
  <c r="Z58" i="3"/>
  <c r="Y111" i="3"/>
  <c r="X110" i="3"/>
  <c r="Z155" i="3"/>
  <c r="Y178" i="3"/>
  <c r="Z178" i="3" s="1"/>
  <c r="X275" i="1"/>
  <c r="Z194" i="3"/>
  <c r="E41" i="4"/>
  <c r="H11" i="4"/>
  <c r="Y36" i="4"/>
  <c r="Z36" i="4" s="1"/>
  <c r="W92" i="4"/>
  <c r="W216" i="4" s="1"/>
  <c r="T83" i="5"/>
  <c r="Z44" i="5"/>
  <c r="V182" i="5"/>
  <c r="X54" i="5"/>
  <c r="Z125" i="5"/>
  <c r="R195" i="6"/>
  <c r="Y53" i="6"/>
  <c r="Y52" i="6" s="1"/>
  <c r="K191" i="6"/>
  <c r="G165" i="1"/>
  <c r="H191" i="1"/>
  <c r="H195" i="1"/>
  <c r="H207" i="1"/>
  <c r="Q221" i="1"/>
  <c r="N229" i="1"/>
  <c r="M256" i="1"/>
  <c r="Z277" i="1"/>
  <c r="V296" i="1"/>
  <c r="Y95" i="2"/>
  <c r="X137" i="1"/>
  <c r="Y245" i="1"/>
  <c r="Z245" i="1" s="1"/>
  <c r="Z174" i="2"/>
  <c r="N202" i="2"/>
  <c r="Y125" i="3"/>
  <c r="Z126" i="3"/>
  <c r="H144" i="4"/>
  <c r="Z86" i="5"/>
  <c r="N94" i="8"/>
  <c r="Y106" i="9"/>
  <c r="Z109" i="9"/>
  <c r="X196" i="11"/>
  <c r="Y197" i="11"/>
  <c r="N217" i="1"/>
  <c r="N225" i="1"/>
  <c r="N12" i="1"/>
  <c r="X14" i="1"/>
  <c r="X16" i="1"/>
  <c r="X18" i="1"/>
  <c r="N22" i="1"/>
  <c r="X22" i="1"/>
  <c r="X21" i="1" s="1"/>
  <c r="X34" i="1"/>
  <c r="X69" i="1"/>
  <c r="X66" i="1" s="1"/>
  <c r="Y16" i="1"/>
  <c r="Z16" i="1" s="1"/>
  <c r="Y18" i="1"/>
  <c r="Z18" i="1" s="1"/>
  <c r="Y56" i="1"/>
  <c r="Z56" i="1" s="1"/>
  <c r="Y83" i="1"/>
  <c r="Z83" i="1" s="1"/>
  <c r="Y91" i="1"/>
  <c r="Z91" i="1" s="1"/>
  <c r="N117" i="1"/>
  <c r="N147" i="1"/>
  <c r="H149" i="1"/>
  <c r="N153" i="1"/>
  <c r="N161" i="1"/>
  <c r="V160" i="1"/>
  <c r="N173" i="1"/>
  <c r="N177" i="1"/>
  <c r="N185" i="1"/>
  <c r="V184" i="1"/>
  <c r="F205" i="1"/>
  <c r="P205" i="1"/>
  <c r="H217" i="1"/>
  <c r="Y218" i="1"/>
  <c r="Z218" i="1" s="1"/>
  <c r="M234" i="1"/>
  <c r="H243" i="1"/>
  <c r="X248" i="1"/>
  <c r="N249" i="1"/>
  <c r="J256" i="1"/>
  <c r="U256" i="1"/>
  <c r="K264" i="1"/>
  <c r="N265" i="1"/>
  <c r="V264" i="1"/>
  <c r="G279" i="1"/>
  <c r="Q279" i="1"/>
  <c r="N13" i="2"/>
  <c r="N20" i="2"/>
  <c r="H38" i="2"/>
  <c r="F90" i="2"/>
  <c r="Q90" i="2"/>
  <c r="Q211" i="2" s="1"/>
  <c r="Q213" i="2" s="1"/>
  <c r="Z43" i="2"/>
  <c r="N53" i="2"/>
  <c r="X67" i="2"/>
  <c r="X81" i="2"/>
  <c r="J90" i="2"/>
  <c r="J211" i="2" s="1"/>
  <c r="F209" i="2"/>
  <c r="X93" i="2"/>
  <c r="Y94" i="2"/>
  <c r="X111" i="2"/>
  <c r="Y135" i="2"/>
  <c r="Y191" i="1" s="1"/>
  <c r="Z191" i="1" s="1"/>
  <c r="X191" i="1"/>
  <c r="Y154" i="2"/>
  <c r="H176" i="2"/>
  <c r="Y196" i="2"/>
  <c r="X195" i="2"/>
  <c r="X287" i="1"/>
  <c r="X286" i="1" s="1"/>
  <c r="K209" i="2"/>
  <c r="K211" i="2" s="1"/>
  <c r="F41" i="3"/>
  <c r="Y23" i="3"/>
  <c r="Y29" i="1" s="1"/>
  <c r="Z37" i="3"/>
  <c r="Y36" i="3"/>
  <c r="Z36" i="3" s="1"/>
  <c r="D41" i="3"/>
  <c r="R89" i="3"/>
  <c r="R200" i="3" s="1"/>
  <c r="R202" i="3" s="1"/>
  <c r="Z57" i="3"/>
  <c r="Z75" i="3"/>
  <c r="Z76" i="3"/>
  <c r="Y86" i="3"/>
  <c r="X115" i="1"/>
  <c r="X125" i="3"/>
  <c r="Y138" i="3"/>
  <c r="X137" i="3"/>
  <c r="Y143" i="3"/>
  <c r="X217" i="1"/>
  <c r="Y148" i="3"/>
  <c r="Z148" i="3" s="1"/>
  <c r="X223" i="1"/>
  <c r="N46" i="4"/>
  <c r="X73" i="4"/>
  <c r="X92" i="4" s="1"/>
  <c r="Z194" i="4"/>
  <c r="Y205" i="4"/>
  <c r="Z205" i="4" s="1"/>
  <c r="Z206" i="4"/>
  <c r="N44" i="5"/>
  <c r="J83" i="5"/>
  <c r="J182" i="5" s="1"/>
  <c r="J184" i="5" s="1"/>
  <c r="X151" i="5"/>
  <c r="Y152" i="5"/>
  <c r="X265" i="1"/>
  <c r="Y12" i="6"/>
  <c r="P45" i="7"/>
  <c r="P218" i="7" s="1"/>
  <c r="X281" i="1"/>
  <c r="D38" i="2"/>
  <c r="M38" i="2"/>
  <c r="M213" i="2" s="1"/>
  <c r="W38" i="2"/>
  <c r="W213" i="2" s="1"/>
  <c r="H58" i="2"/>
  <c r="L209" i="2"/>
  <c r="V209" i="2"/>
  <c r="Y104" i="2"/>
  <c r="Z104" i="2" s="1"/>
  <c r="H107" i="2"/>
  <c r="N149" i="2"/>
  <c r="N200" i="2"/>
  <c r="X36" i="3"/>
  <c r="X41" i="3" s="1"/>
  <c r="H70" i="3"/>
  <c r="X141" i="3"/>
  <c r="N183" i="3"/>
  <c r="Y186" i="3"/>
  <c r="Z186" i="3" s="1"/>
  <c r="Z187" i="3"/>
  <c r="N191" i="3"/>
  <c r="K41" i="4"/>
  <c r="Q92" i="4"/>
  <c r="Q216" i="4" s="1"/>
  <c r="Q218" i="4" s="1"/>
  <c r="W214" i="4"/>
  <c r="G214" i="4"/>
  <c r="G216" i="4" s="1"/>
  <c r="G218" i="4" s="1"/>
  <c r="H113" i="4"/>
  <c r="G39" i="5"/>
  <c r="U39" i="5"/>
  <c r="U184" i="5" s="1"/>
  <c r="U38" i="6"/>
  <c r="X13" i="6"/>
  <c r="X38" i="6" s="1"/>
  <c r="Y14" i="6"/>
  <c r="Y89" i="6"/>
  <c r="Y118" i="6"/>
  <c r="H40" i="7"/>
  <c r="F45" i="7"/>
  <c r="Y206" i="7"/>
  <c r="Z206" i="7" s="1"/>
  <c r="Z207" i="7"/>
  <c r="Y28" i="11"/>
  <c r="Z28" i="11" s="1"/>
  <c r="X23" i="11"/>
  <c r="L89" i="3"/>
  <c r="L200" i="3" s="1"/>
  <c r="L202" i="3" s="1"/>
  <c r="V89" i="3"/>
  <c r="Z50" i="3"/>
  <c r="T198" i="3"/>
  <c r="Y92" i="3"/>
  <c r="Y141" i="3"/>
  <c r="Z141" i="3" s="1"/>
  <c r="Y179" i="3"/>
  <c r="Z180" i="3"/>
  <c r="Z11" i="4"/>
  <c r="Y20" i="4"/>
  <c r="Z20" i="4" s="1"/>
  <c r="Z21" i="4"/>
  <c r="R92" i="4"/>
  <c r="Y50" i="4"/>
  <c r="Z50" i="4" s="1"/>
  <c r="Z51" i="4"/>
  <c r="Y55" i="4"/>
  <c r="Z55" i="4" s="1"/>
  <c r="Z56" i="4"/>
  <c r="M214" i="4"/>
  <c r="M216" i="4" s="1"/>
  <c r="R214" i="4"/>
  <c r="Y126" i="4"/>
  <c r="Z126" i="4" s="1"/>
  <c r="X124" i="4"/>
  <c r="Z11" i="5"/>
  <c r="X24" i="5"/>
  <c r="Y25" i="5"/>
  <c r="Y24" i="5" s="1"/>
  <c r="Z24" i="5" s="1"/>
  <c r="Y67" i="5"/>
  <c r="Z67" i="5" s="1"/>
  <c r="Z68" i="5"/>
  <c r="G180" i="5"/>
  <c r="G182" i="5" s="1"/>
  <c r="Y76" i="6"/>
  <c r="Z76" i="6" s="1"/>
  <c r="Z118" i="6"/>
  <c r="Y54" i="7"/>
  <c r="Z54" i="7" s="1"/>
  <c r="Z55" i="7"/>
  <c r="Z88" i="7"/>
  <c r="G214" i="7"/>
  <c r="G216" i="7" s="1"/>
  <c r="H13" i="2"/>
  <c r="H81" i="2"/>
  <c r="Z129" i="2"/>
  <c r="Z164" i="2"/>
  <c r="Y163" i="2"/>
  <c r="Z163" i="2" s="1"/>
  <c r="X202" i="2"/>
  <c r="J41" i="3"/>
  <c r="W89" i="3"/>
  <c r="H55" i="3"/>
  <c r="Z93" i="3"/>
  <c r="Z125" i="3"/>
  <c r="Z142" i="3"/>
  <c r="Z179" i="3"/>
  <c r="N186" i="3"/>
  <c r="Z12" i="4"/>
  <c r="T41" i="4"/>
  <c r="H68" i="4"/>
  <c r="Y86" i="4"/>
  <c r="D214" i="4"/>
  <c r="N106" i="4"/>
  <c r="N152" i="4"/>
  <c r="H205" i="4"/>
  <c r="Z12" i="5"/>
  <c r="R83" i="5"/>
  <c r="R182" i="5" s="1"/>
  <c r="R184" i="5" s="1"/>
  <c r="H99" i="5"/>
  <c r="Y99" i="5"/>
  <c r="Z99" i="5" s="1"/>
  <c r="X113" i="5"/>
  <c r="Y174" i="5"/>
  <c r="Z174" i="5" s="1"/>
  <c r="N23" i="6"/>
  <c r="X67" i="6"/>
  <c r="Y68" i="6"/>
  <c r="Z77" i="6"/>
  <c r="Y134" i="6"/>
  <c r="Z134" i="6" s="1"/>
  <c r="Z135" i="6"/>
  <c r="Z75" i="7"/>
  <c r="Y74" i="7"/>
  <c r="T99" i="7"/>
  <c r="E214" i="7"/>
  <c r="H102" i="7"/>
  <c r="Y74" i="8"/>
  <c r="Y72" i="8" s="1"/>
  <c r="Z72" i="8" s="1"/>
  <c r="Y118" i="8"/>
  <c r="Z118" i="8" s="1"/>
  <c r="Z119" i="8"/>
  <c r="Y178" i="8"/>
  <c r="Z178" i="8" s="1"/>
  <c r="X172" i="8"/>
  <c r="Z11" i="10"/>
  <c r="Y20" i="10"/>
  <c r="Z21" i="10"/>
  <c r="V90" i="2"/>
  <c r="V211" i="2" s="1"/>
  <c r="P209" i="2"/>
  <c r="H20" i="3"/>
  <c r="Y70" i="3"/>
  <c r="Z70" i="3" s="1"/>
  <c r="Z71" i="3"/>
  <c r="X75" i="3"/>
  <c r="Y121" i="3"/>
  <c r="Z121" i="3" s="1"/>
  <c r="N141" i="3"/>
  <c r="Y156" i="3"/>
  <c r="X154" i="3"/>
  <c r="V41" i="4"/>
  <c r="V218" i="4" s="1"/>
  <c r="X167" i="4"/>
  <c r="L39" i="5"/>
  <c r="V39" i="5"/>
  <c r="V184" i="5" s="1"/>
  <c r="T39" i="5"/>
  <c r="H44" i="5"/>
  <c r="E83" i="5"/>
  <c r="Y54" i="5"/>
  <c r="Z54" i="5" s="1"/>
  <c r="Z135" i="5"/>
  <c r="Y134" i="5"/>
  <c r="Z134" i="5" s="1"/>
  <c r="N63" i="6"/>
  <c r="Q191" i="6"/>
  <c r="P191" i="6"/>
  <c r="P193" i="6" s="1"/>
  <c r="P195" i="6" s="1"/>
  <c r="Y174" i="6"/>
  <c r="Z175" i="6"/>
  <c r="J218" i="7"/>
  <c r="U216" i="7"/>
  <c r="N79" i="7"/>
  <c r="J99" i="7"/>
  <c r="J216" i="7" s="1"/>
  <c r="Q214" i="7"/>
  <c r="K214" i="7"/>
  <c r="N112" i="7"/>
  <c r="N137" i="7"/>
  <c r="Y208" i="8"/>
  <c r="Z209" i="8"/>
  <c r="X188" i="3"/>
  <c r="F41" i="4"/>
  <c r="P41" i="4"/>
  <c r="H13" i="4"/>
  <c r="Z68" i="4"/>
  <c r="E214" i="4"/>
  <c r="E39" i="5"/>
  <c r="H11" i="5"/>
  <c r="P39" i="5"/>
  <c r="P184" i="5" s="1"/>
  <c r="H13" i="5"/>
  <c r="X21" i="5"/>
  <c r="X39" i="5" s="1"/>
  <c r="X184" i="5" s="1"/>
  <c r="N24" i="5"/>
  <c r="K83" i="5"/>
  <c r="H54" i="5"/>
  <c r="N67" i="5"/>
  <c r="Q180" i="5"/>
  <c r="Q182" i="5" s="1"/>
  <c r="X126" i="5"/>
  <c r="L86" i="6"/>
  <c r="L193" i="6" s="1"/>
  <c r="U86" i="6"/>
  <c r="U193" i="6" s="1"/>
  <c r="H76" i="6"/>
  <c r="H103" i="6"/>
  <c r="Y23" i="7"/>
  <c r="Y88" i="7"/>
  <c r="Z12" i="8"/>
  <c r="Y11" i="8"/>
  <c r="J218" i="8"/>
  <c r="J220" i="8" s="1"/>
  <c r="J222" i="8" s="1"/>
  <c r="U218" i="8"/>
  <c r="U220" i="8" s="1"/>
  <c r="U222" i="8" s="1"/>
  <c r="N42" i="10"/>
  <c r="G94" i="10"/>
  <c r="W205" i="11"/>
  <c r="W207" i="11" s="1"/>
  <c r="X57" i="11"/>
  <c r="Y58" i="11"/>
  <c r="Y57" i="11" s="1"/>
  <c r="K89" i="3"/>
  <c r="U89" i="3"/>
  <c r="U200" i="3" s="1"/>
  <c r="U202" i="3" s="1"/>
  <c r="H103" i="3"/>
  <c r="P198" i="3"/>
  <c r="P200" i="3" s="1"/>
  <c r="P202" i="3" s="1"/>
  <c r="H141" i="3"/>
  <c r="Y189" i="3"/>
  <c r="X193" i="3"/>
  <c r="K92" i="4"/>
  <c r="U92" i="4"/>
  <c r="U216" i="4" s="1"/>
  <c r="U218" i="4" s="1"/>
  <c r="P214" i="4"/>
  <c r="P216" i="4" s="1"/>
  <c r="Z144" i="4"/>
  <c r="H152" i="4"/>
  <c r="Y213" i="4"/>
  <c r="L83" i="5"/>
  <c r="L182" i="5" s="1"/>
  <c r="Y92" i="5"/>
  <c r="H113" i="5"/>
  <c r="Y127" i="5"/>
  <c r="Y126" i="5" s="1"/>
  <c r="Z126" i="5" s="1"/>
  <c r="X134" i="5"/>
  <c r="H140" i="5"/>
  <c r="Y171" i="5"/>
  <c r="Z172" i="5"/>
  <c r="Y36" i="6"/>
  <c r="Y101" i="6"/>
  <c r="N118" i="6"/>
  <c r="Y122" i="6"/>
  <c r="Z122" i="6" s="1"/>
  <c r="Z174" i="6"/>
  <c r="Y177" i="6"/>
  <c r="X23" i="7"/>
  <c r="Y56" i="7"/>
  <c r="X54" i="7"/>
  <c r="H74" i="7"/>
  <c r="X88" i="7"/>
  <c r="X137" i="7"/>
  <c r="X214" i="7" s="1"/>
  <c r="Y199" i="7"/>
  <c r="M94" i="8"/>
  <c r="W94" i="8"/>
  <c r="W220" i="8" s="1"/>
  <c r="W222" i="8" s="1"/>
  <c r="N97" i="8"/>
  <c r="K218" i="8"/>
  <c r="V218" i="8"/>
  <c r="Z30" i="10"/>
  <c r="Y13" i="11"/>
  <c r="X71" i="11"/>
  <c r="Y76" i="11"/>
  <c r="Z76" i="11" s="1"/>
  <c r="H48" i="5"/>
  <c r="X67" i="5"/>
  <c r="Y76" i="5"/>
  <c r="Z76" i="5" s="1"/>
  <c r="Z77" i="5"/>
  <c r="Z92" i="5"/>
  <c r="X95" i="5"/>
  <c r="X180" i="5" s="1"/>
  <c r="Y96" i="5"/>
  <c r="Y166" i="5"/>
  <c r="Z167" i="5"/>
  <c r="J38" i="6"/>
  <c r="H38" i="6"/>
  <c r="Q193" i="6"/>
  <c r="Y44" i="6"/>
  <c r="X43" i="6"/>
  <c r="Z21" i="7"/>
  <c r="Y20" i="7"/>
  <c r="Z20" i="7" s="1"/>
  <c r="K99" i="7"/>
  <c r="D216" i="7"/>
  <c r="D218" i="7" s="1"/>
  <c r="Y196" i="7"/>
  <c r="Y281" i="1" s="1"/>
  <c r="Z281" i="1" s="1"/>
  <c r="X194" i="7"/>
  <c r="T214" i="7"/>
  <c r="H133" i="8"/>
  <c r="X162" i="8"/>
  <c r="Y163" i="8"/>
  <c r="Y162" i="8" s="1"/>
  <c r="Z162" i="8" s="1"/>
  <c r="N172" i="8"/>
  <c r="Y63" i="9"/>
  <c r="X61" i="9"/>
  <c r="Z207" i="2"/>
  <c r="X145" i="3"/>
  <c r="X183" i="3"/>
  <c r="H73" i="4"/>
  <c r="H95" i="4"/>
  <c r="X158" i="4"/>
  <c r="D83" i="5"/>
  <c r="D182" i="5" s="1"/>
  <c r="N63" i="5"/>
  <c r="Y69" i="5"/>
  <c r="N151" i="5"/>
  <c r="H11" i="6"/>
  <c r="N13" i="6"/>
  <c r="R86" i="6"/>
  <c r="R193" i="6" s="1"/>
  <c r="Y64" i="6"/>
  <c r="N67" i="6"/>
  <c r="E86" i="6"/>
  <c r="E191" i="6"/>
  <c r="H89" i="6"/>
  <c r="Z187" i="6"/>
  <c r="Y186" i="6"/>
  <c r="Z186" i="6" s="1"/>
  <c r="T45" i="7"/>
  <c r="H59" i="7"/>
  <c r="Y59" i="7"/>
  <c r="Z59" i="7" s="1"/>
  <c r="X62" i="7"/>
  <c r="Y80" i="7"/>
  <c r="X79" i="7"/>
  <c r="Y113" i="7"/>
  <c r="Y117" i="7"/>
  <c r="Y120" i="7"/>
  <c r="H133" i="7"/>
  <c r="N180" i="7"/>
  <c r="Y209" i="7"/>
  <c r="Y13" i="8"/>
  <c r="Z13" i="8" s="1"/>
  <c r="Z14" i="8"/>
  <c r="N23" i="8"/>
  <c r="N63" i="8"/>
  <c r="X118" i="8"/>
  <c r="H129" i="8"/>
  <c r="X48" i="5"/>
  <c r="X83" i="5" s="1"/>
  <c r="X182" i="5" s="1"/>
  <c r="Z166" i="5"/>
  <c r="H174" i="5"/>
  <c r="K38" i="6"/>
  <c r="N11" i="6"/>
  <c r="V38" i="6"/>
  <c r="Y20" i="6"/>
  <c r="Z20" i="6" s="1"/>
  <c r="M86" i="6"/>
  <c r="G191" i="6"/>
  <c r="G193" i="6" s="1"/>
  <c r="G195" i="6" s="1"/>
  <c r="X107" i="6"/>
  <c r="X178" i="6"/>
  <c r="Y179" i="6"/>
  <c r="L45" i="7"/>
  <c r="N20" i="7"/>
  <c r="Q99" i="7"/>
  <c r="Q216" i="7" s="1"/>
  <c r="Z11" i="8"/>
  <c r="Y45" i="8"/>
  <c r="X42" i="8"/>
  <c r="D94" i="8"/>
  <c r="Y85" i="8"/>
  <c r="Z85" i="8" s="1"/>
  <c r="L218" i="8"/>
  <c r="L220" i="8" s="1"/>
  <c r="L222" i="8" s="1"/>
  <c r="X203" i="8"/>
  <c r="Y204" i="8"/>
  <c r="D218" i="8"/>
  <c r="G43" i="9"/>
  <c r="X156" i="9"/>
  <c r="Y157" i="9"/>
  <c r="Y156" i="9" s="1"/>
  <c r="Z156" i="9" s="1"/>
  <c r="Z212" i="9"/>
  <c r="Y211" i="9"/>
  <c r="Z211" i="9" s="1"/>
  <c r="Y40" i="10"/>
  <c r="X38" i="10"/>
  <c r="Z67" i="10"/>
  <c r="Y65" i="10"/>
  <c r="Z65" i="10" s="1"/>
  <c r="D91" i="11"/>
  <c r="D205" i="11" s="1"/>
  <c r="H47" i="11"/>
  <c r="G205" i="11"/>
  <c r="Y49" i="5"/>
  <c r="K180" i="5"/>
  <c r="N180" i="5" s="1"/>
  <c r="N95" i="5"/>
  <c r="Z171" i="5"/>
  <c r="L38" i="6"/>
  <c r="W38" i="6"/>
  <c r="W195" i="6" s="1"/>
  <c r="Z21" i="6"/>
  <c r="X23" i="6"/>
  <c r="R191" i="6"/>
  <c r="Z103" i="6"/>
  <c r="Y108" i="6"/>
  <c r="H118" i="6"/>
  <c r="M45" i="7"/>
  <c r="W45" i="7"/>
  <c r="W218" i="7" s="1"/>
  <c r="H13" i="7"/>
  <c r="R99" i="7"/>
  <c r="R216" i="7" s="1"/>
  <c r="M214" i="7"/>
  <c r="M216" i="7" s="1"/>
  <c r="W214" i="7"/>
  <c r="Y107" i="7"/>
  <c r="Y137" i="7"/>
  <c r="Z181" i="7"/>
  <c r="Y204" i="7"/>
  <c r="X203" i="7"/>
  <c r="N212" i="7"/>
  <c r="K47" i="8"/>
  <c r="H52" i="8"/>
  <c r="Z87" i="8"/>
  <c r="X114" i="8"/>
  <c r="Y115" i="8"/>
  <c r="Z149" i="8"/>
  <c r="Z150" i="8"/>
  <c r="Y149" i="8"/>
  <c r="N157" i="8"/>
  <c r="Z186" i="8"/>
  <c r="Y185" i="8"/>
  <c r="Z201" i="8"/>
  <c r="Y214" i="8"/>
  <c r="Y212" i="8" s="1"/>
  <c r="Z212" i="8" s="1"/>
  <c r="Z119" i="9"/>
  <c r="Y117" i="9"/>
  <c r="Z117" i="9" s="1"/>
  <c r="Y199" i="9"/>
  <c r="Z199" i="9" s="1"/>
  <c r="M83" i="5"/>
  <c r="M182" i="5" s="1"/>
  <c r="M184" i="5" s="1"/>
  <c r="W83" i="5"/>
  <c r="N48" i="5"/>
  <c r="Y113" i="5"/>
  <c r="Z113" i="5" s="1"/>
  <c r="N166" i="5"/>
  <c r="Z169" i="5"/>
  <c r="M38" i="6"/>
  <c r="H13" i="6"/>
  <c r="N20" i="6"/>
  <c r="Z23" i="6"/>
  <c r="H43" i="6"/>
  <c r="X47" i="6"/>
  <c r="Y48" i="6"/>
  <c r="Z55" i="6"/>
  <c r="Y54" i="6"/>
  <c r="Z54" i="6" s="1"/>
  <c r="T191" i="6"/>
  <c r="N107" i="6"/>
  <c r="H134" i="6"/>
  <c r="N11" i="7"/>
  <c r="X45" i="7"/>
  <c r="L99" i="7"/>
  <c r="L216" i="7" s="1"/>
  <c r="N54" i="7"/>
  <c r="W99" i="7"/>
  <c r="W216" i="7" s="1"/>
  <c r="Z62" i="7"/>
  <c r="D214" i="7"/>
  <c r="Z120" i="7"/>
  <c r="X149" i="7"/>
  <c r="Y150" i="7"/>
  <c r="Z160" i="7"/>
  <c r="Y160" i="7"/>
  <c r="N208" i="7"/>
  <c r="X13" i="8"/>
  <c r="P218" i="8"/>
  <c r="P220" i="8" s="1"/>
  <c r="Z173" i="8"/>
  <c r="Y172" i="8"/>
  <c r="Z172" i="8" s="1"/>
  <c r="E43" i="9"/>
  <c r="H11" i="9"/>
  <c r="N20" i="9"/>
  <c r="Z136" i="6"/>
  <c r="X140" i="6"/>
  <c r="Q45" i="7"/>
  <c r="Q218" i="7" s="1"/>
  <c r="Y13" i="7"/>
  <c r="Y45" i="7" s="1"/>
  <c r="Z14" i="7"/>
  <c r="E99" i="7"/>
  <c r="X99" i="7"/>
  <c r="H79" i="7"/>
  <c r="H11" i="8"/>
  <c r="E47" i="8"/>
  <c r="P222" i="8"/>
  <c r="T47" i="8"/>
  <c r="F94" i="8"/>
  <c r="F220" i="8" s="1"/>
  <c r="V94" i="8"/>
  <c r="V220" i="8" s="1"/>
  <c r="V222" i="8" s="1"/>
  <c r="Q218" i="8"/>
  <c r="Y112" i="8"/>
  <c r="X111" i="8"/>
  <c r="N118" i="8"/>
  <c r="N210" i="8"/>
  <c r="U43" i="9"/>
  <c r="Y58" i="9"/>
  <c r="X57" i="9"/>
  <c r="D38" i="6"/>
  <c r="X20" i="6"/>
  <c r="N47" i="6"/>
  <c r="N100" i="6"/>
  <c r="Y141" i="6"/>
  <c r="Y140" i="6" s="1"/>
  <c r="Z140" i="6" s="1"/>
  <c r="N149" i="6"/>
  <c r="G45" i="7"/>
  <c r="R45" i="7"/>
  <c r="R218" i="7" s="1"/>
  <c r="F99" i="7"/>
  <c r="F216" i="7" s="1"/>
  <c r="P99" i="7"/>
  <c r="P216" i="7" s="1"/>
  <c r="H54" i="7"/>
  <c r="Z137" i="7"/>
  <c r="N149" i="7"/>
  <c r="N167" i="7"/>
  <c r="F47" i="8"/>
  <c r="F222" i="8" s="1"/>
  <c r="Q47" i="8"/>
  <c r="H42" i="8"/>
  <c r="X63" i="8"/>
  <c r="X94" i="8" s="1"/>
  <c r="Y64" i="8"/>
  <c r="X85" i="8"/>
  <c r="N133" i="8"/>
  <c r="Y196" i="8"/>
  <c r="Z196" i="8" s="1"/>
  <c r="Z197" i="8"/>
  <c r="L43" i="9"/>
  <c r="V43" i="9"/>
  <c r="V223" i="9" s="1"/>
  <c r="Y48" i="9"/>
  <c r="Z48" i="9" s="1"/>
  <c r="X103" i="9"/>
  <c r="U103" i="9"/>
  <c r="U221" i="9" s="1"/>
  <c r="X75" i="9"/>
  <c r="Y76" i="9"/>
  <c r="L191" i="6"/>
  <c r="V191" i="6"/>
  <c r="V193" i="6" s="1"/>
  <c r="X162" i="6"/>
  <c r="Z11" i="7"/>
  <c r="Z13" i="7"/>
  <c r="H137" i="7"/>
  <c r="H160" i="7"/>
  <c r="X167" i="7"/>
  <c r="H206" i="7"/>
  <c r="H208" i="7"/>
  <c r="G47" i="8"/>
  <c r="X20" i="8"/>
  <c r="H23" i="8"/>
  <c r="G94" i="8"/>
  <c r="Q94" i="8"/>
  <c r="G218" i="8"/>
  <c r="R218" i="8"/>
  <c r="X97" i="8"/>
  <c r="H149" i="8"/>
  <c r="Z185" i="8"/>
  <c r="Z208" i="8"/>
  <c r="D43" i="9"/>
  <c r="J43" i="9"/>
  <c r="V103" i="9"/>
  <c r="V221" i="9" s="1"/>
  <c r="N120" i="9"/>
  <c r="K219" i="9"/>
  <c r="H213" i="9"/>
  <c r="D191" i="6"/>
  <c r="D193" i="6" s="1"/>
  <c r="M191" i="6"/>
  <c r="W191" i="6"/>
  <c r="W193" i="6" s="1"/>
  <c r="Y163" i="6"/>
  <c r="Z23" i="7"/>
  <c r="Z74" i="7"/>
  <c r="L214" i="7"/>
  <c r="V214" i="7"/>
  <c r="V216" i="7" s="1"/>
  <c r="V218" i="7" s="1"/>
  <c r="Y168" i="7"/>
  <c r="X180" i="7"/>
  <c r="N198" i="7"/>
  <c r="Z201" i="7"/>
  <c r="Y21" i="8"/>
  <c r="R94" i="8"/>
  <c r="T218" i="8"/>
  <c r="Y98" i="8"/>
  <c r="X157" i="8"/>
  <c r="Y158" i="8"/>
  <c r="N185" i="8"/>
  <c r="N205" i="8"/>
  <c r="K43" i="9"/>
  <c r="Y13" i="9"/>
  <c r="Z13" i="9" s="1"/>
  <c r="L103" i="9"/>
  <c r="L221" i="9" s="1"/>
  <c r="N48" i="9"/>
  <c r="Y175" i="9"/>
  <c r="Y173" i="9" s="1"/>
  <c r="Z173" i="9" s="1"/>
  <c r="X173" i="9"/>
  <c r="F43" i="9"/>
  <c r="D103" i="9"/>
  <c r="N70" i="9"/>
  <c r="M219" i="9"/>
  <c r="M221" i="9" s="1"/>
  <c r="M223" i="9" s="1"/>
  <c r="W219" i="9"/>
  <c r="W221" i="9" s="1"/>
  <c r="W223" i="9" s="1"/>
  <c r="X187" i="9"/>
  <c r="X13" i="10"/>
  <c r="X25" i="10" s="1"/>
  <c r="Y16" i="10"/>
  <c r="Z16" i="10" s="1"/>
  <c r="F205" i="11"/>
  <c r="Z72" i="11"/>
  <c r="Y71" i="11"/>
  <c r="Y198" i="11"/>
  <c r="Z198" i="11" s="1"/>
  <c r="Z199" i="11"/>
  <c r="M218" i="8"/>
  <c r="X185" i="8"/>
  <c r="N203" i="8"/>
  <c r="Y207" i="8"/>
  <c r="N208" i="8"/>
  <c r="N212" i="8"/>
  <c r="Q43" i="9"/>
  <c r="T43" i="9"/>
  <c r="X20" i="9"/>
  <c r="E103" i="9"/>
  <c r="H48" i="9"/>
  <c r="X84" i="9"/>
  <c r="D219" i="9"/>
  <c r="X106" i="9"/>
  <c r="N167" i="9"/>
  <c r="Y188" i="9"/>
  <c r="L25" i="10"/>
  <c r="V25" i="10"/>
  <c r="X65" i="10"/>
  <c r="E94" i="10"/>
  <c r="H94" i="10" s="1"/>
  <c r="E218" i="8"/>
  <c r="X133" i="8"/>
  <c r="R43" i="9"/>
  <c r="R223" i="9" s="1"/>
  <c r="X24" i="9"/>
  <c r="Y25" i="9"/>
  <c r="Y52" i="9"/>
  <c r="Z52" i="9" s="1"/>
  <c r="Z53" i="9"/>
  <c r="Z85" i="9"/>
  <c r="Y84" i="9"/>
  <c r="Z84" i="9" s="1"/>
  <c r="E219" i="9"/>
  <c r="H106" i="9"/>
  <c r="P219" i="9"/>
  <c r="Y126" i="9"/>
  <c r="Y168" i="1" s="1"/>
  <c r="Z168" i="1" s="1"/>
  <c r="X124" i="9"/>
  <c r="X136" i="9"/>
  <c r="Z164" i="9"/>
  <c r="Y163" i="9"/>
  <c r="Z163" i="9" s="1"/>
  <c r="G96" i="10"/>
  <c r="G98" i="10" s="1"/>
  <c r="Z47" i="10"/>
  <c r="Y45" i="10"/>
  <c r="Y77" i="10"/>
  <c r="Z77" i="10" s="1"/>
  <c r="X72" i="10"/>
  <c r="D207" i="11"/>
  <c r="X129" i="11"/>
  <c r="Y134" i="8"/>
  <c r="X37" i="9"/>
  <c r="Y38" i="9"/>
  <c r="R103" i="9"/>
  <c r="R221" i="9" s="1"/>
  <c r="T103" i="9"/>
  <c r="F219" i="9"/>
  <c r="J219" i="9"/>
  <c r="J221" i="9" s="1"/>
  <c r="Y137" i="9"/>
  <c r="Z174" i="9"/>
  <c r="Y204" i="9"/>
  <c r="Y129" i="11"/>
  <c r="Z129" i="11" s="1"/>
  <c r="Y13" i="10"/>
  <c r="Z13" i="10" s="1"/>
  <c r="Z20" i="10"/>
  <c r="T25" i="10"/>
  <c r="H38" i="10"/>
  <c r="Y72" i="10"/>
  <c r="X91" i="10"/>
  <c r="Y92" i="10"/>
  <c r="L205" i="11"/>
  <c r="J203" i="11"/>
  <c r="U203" i="11"/>
  <c r="Y189" i="11"/>
  <c r="Z190" i="11"/>
  <c r="X210" i="8"/>
  <c r="Y211" i="8"/>
  <c r="H13" i="9"/>
  <c r="N24" i="9"/>
  <c r="F103" i="9"/>
  <c r="F221" i="9" s="1"/>
  <c r="P103" i="9"/>
  <c r="T219" i="9"/>
  <c r="X120" i="9"/>
  <c r="Y121" i="9"/>
  <c r="H167" i="9"/>
  <c r="N187" i="9"/>
  <c r="D98" i="10"/>
  <c r="Z14" i="10"/>
  <c r="U25" i="10"/>
  <c r="D42" i="10"/>
  <c r="D96" i="10" s="1"/>
  <c r="X30" i="10"/>
  <c r="X42" i="10" s="1"/>
  <c r="Z34" i="10"/>
  <c r="X56" i="10"/>
  <c r="Y57" i="10"/>
  <c r="Z73" i="10"/>
  <c r="Z62" i="11"/>
  <c r="Y61" i="11"/>
  <c r="X186" i="11"/>
  <c r="Y187" i="11"/>
  <c r="H70" i="9"/>
  <c r="U219" i="9"/>
  <c r="X140" i="9"/>
  <c r="H30" i="10"/>
  <c r="E42" i="10"/>
  <c r="P42" i="10"/>
  <c r="V94" i="10"/>
  <c r="V96" i="10" s="1"/>
  <c r="Y84" i="10"/>
  <c r="Z84" i="10" s="1"/>
  <c r="Z85" i="10"/>
  <c r="Y23" i="11"/>
  <c r="Z23" i="11" s="1"/>
  <c r="K91" i="11"/>
  <c r="N47" i="11"/>
  <c r="Z61" i="11"/>
  <c r="Y151" i="11"/>
  <c r="X147" i="11"/>
  <c r="Y161" i="11"/>
  <c r="X159" i="11"/>
  <c r="L219" i="9"/>
  <c r="H124" i="9"/>
  <c r="Y142" i="9"/>
  <c r="Y140" i="9" s="1"/>
  <c r="Z140" i="9" s="1"/>
  <c r="H203" i="9"/>
  <c r="N217" i="9"/>
  <c r="F96" i="10"/>
  <c r="F98" i="10" s="1"/>
  <c r="Q96" i="10"/>
  <c r="Q98" i="10" s="1"/>
  <c r="H45" i="10"/>
  <c r="P94" i="10"/>
  <c r="T94" i="10"/>
  <c r="N20" i="11"/>
  <c r="M207" i="11"/>
  <c r="Z81" i="11"/>
  <c r="Z143" i="11"/>
  <c r="Y142" i="11"/>
  <c r="Z142" i="11" s="1"/>
  <c r="G219" i="9"/>
  <c r="G221" i="9" s="1"/>
  <c r="Q219" i="9"/>
  <c r="Q221" i="9" s="1"/>
  <c r="Z106" i="9"/>
  <c r="M25" i="10"/>
  <c r="M98" i="10" s="1"/>
  <c r="W25" i="10"/>
  <c r="W98" i="10" s="1"/>
  <c r="N20" i="10"/>
  <c r="R94" i="10"/>
  <c r="R96" i="10" s="1"/>
  <c r="R98" i="10" s="1"/>
  <c r="X42" i="11"/>
  <c r="H23" i="11"/>
  <c r="Z71" i="11"/>
  <c r="N94" i="11"/>
  <c r="K203" i="11"/>
  <c r="V203" i="11"/>
  <c r="V205" i="11" s="1"/>
  <c r="Z152" i="11"/>
  <c r="U96" i="10"/>
  <c r="J94" i="10"/>
  <c r="J96" i="10" s="1"/>
  <c r="J98" i="10" s="1"/>
  <c r="F42" i="11"/>
  <c r="Y21" i="11"/>
  <c r="Y38" i="11"/>
  <c r="H42" i="11"/>
  <c r="Z57" i="11"/>
  <c r="X66" i="11"/>
  <c r="Y84" i="11"/>
  <c r="Z84" i="11" s="1"/>
  <c r="Z125" i="11"/>
  <c r="Z126" i="11"/>
  <c r="E25" i="10"/>
  <c r="H11" i="10"/>
  <c r="P25" i="10"/>
  <c r="Y23" i="10"/>
  <c r="K94" i="10"/>
  <c r="K96" i="10" s="1"/>
  <c r="H72" i="10"/>
  <c r="N84" i="10"/>
  <c r="G207" i="11"/>
  <c r="Q42" i="11"/>
  <c r="H66" i="11"/>
  <c r="Y66" i="11"/>
  <c r="Z66" i="11" s="1"/>
  <c r="E91" i="11"/>
  <c r="Y174" i="11"/>
  <c r="L94" i="10"/>
  <c r="L96" i="10" s="1"/>
  <c r="Y61" i="10"/>
  <c r="Z61" i="10" s="1"/>
  <c r="Z62" i="10"/>
  <c r="N81" i="10"/>
  <c r="P205" i="11"/>
  <c r="P207" i="11" s="1"/>
  <c r="W203" i="11"/>
  <c r="Y194" i="11"/>
  <c r="Z195" i="11"/>
  <c r="N79" i="10"/>
  <c r="T42" i="11"/>
  <c r="X47" i="11"/>
  <c r="N57" i="11"/>
  <c r="X107" i="11"/>
  <c r="X203" i="11" s="1"/>
  <c r="H110" i="11"/>
  <c r="H174" i="11"/>
  <c r="N186" i="11"/>
  <c r="Z189" i="11"/>
  <c r="K42" i="11"/>
  <c r="U42" i="11"/>
  <c r="N37" i="11"/>
  <c r="R91" i="11"/>
  <c r="R205" i="11" s="1"/>
  <c r="R207" i="11" s="1"/>
  <c r="Y48" i="11"/>
  <c r="Y108" i="11"/>
  <c r="X114" i="11"/>
  <c r="Y115" i="11"/>
  <c r="Z194" i="11"/>
  <c r="N196" i="11"/>
  <c r="Z72" i="10"/>
  <c r="X81" i="10"/>
  <c r="X94" i="10" s="1"/>
  <c r="L42" i="11"/>
  <c r="V42" i="11"/>
  <c r="V207" i="11" s="1"/>
  <c r="T91" i="11"/>
  <c r="X52" i="11"/>
  <c r="E203" i="11"/>
  <c r="P203" i="11"/>
  <c r="N189" i="11"/>
  <c r="Z192" i="11"/>
  <c r="Y82" i="10"/>
  <c r="J91" i="11"/>
  <c r="U91" i="11"/>
  <c r="U205" i="11" s="1"/>
  <c r="Y53" i="11"/>
  <c r="F203" i="11"/>
  <c r="Q203" i="11"/>
  <c r="Q205" i="11" s="1"/>
  <c r="N107" i="11"/>
  <c r="Z110" i="11"/>
  <c r="Y110" i="11"/>
  <c r="X125" i="11"/>
  <c r="Z174" i="11"/>
  <c r="X198" i="11"/>
  <c r="H201" i="11"/>
  <c r="X205" i="1" l="1"/>
  <c r="N234" i="1"/>
  <c r="H160" i="1"/>
  <c r="H286" i="1"/>
  <c r="N286" i="1"/>
  <c r="N205" i="1"/>
  <c r="W132" i="1"/>
  <c r="H80" i="1"/>
  <c r="P307" i="1"/>
  <c r="X221" i="1"/>
  <c r="H113" i="1"/>
  <c r="M132" i="1"/>
  <c r="H205" i="1"/>
  <c r="V132" i="1"/>
  <c r="H279" i="1"/>
  <c r="H256" i="1"/>
  <c r="D132" i="1"/>
  <c r="T132" i="1"/>
  <c r="V61" i="1"/>
  <c r="U132" i="1"/>
  <c r="J307" i="1"/>
  <c r="N86" i="1"/>
  <c r="X13" i="1"/>
  <c r="X135" i="1"/>
  <c r="X80" i="1"/>
  <c r="N289" i="1"/>
  <c r="N21" i="1"/>
  <c r="N66" i="1"/>
  <c r="W61" i="1"/>
  <c r="P61" i="1"/>
  <c r="H28" i="1"/>
  <c r="X28" i="1"/>
  <c r="D61" i="1"/>
  <c r="N296" i="1"/>
  <c r="D200" i="3"/>
  <c r="D202" i="3" s="1"/>
  <c r="V200" i="3"/>
  <c r="V202" i="3" s="1"/>
  <c r="W200" i="3"/>
  <c r="W202" i="3" s="1"/>
  <c r="G61" i="1"/>
  <c r="D184" i="5"/>
  <c r="Q61" i="1"/>
  <c r="R61" i="1"/>
  <c r="Q184" i="5"/>
  <c r="N52" i="1"/>
  <c r="V213" i="2"/>
  <c r="T205" i="11"/>
  <c r="Z115" i="11"/>
  <c r="Y114" i="11"/>
  <c r="Z114" i="11" s="1"/>
  <c r="Y37" i="11"/>
  <c r="Z37" i="11" s="1"/>
  <c r="Z38" i="11"/>
  <c r="Y210" i="8"/>
  <c r="Z210" i="8" s="1"/>
  <c r="Z211" i="8"/>
  <c r="Y37" i="9"/>
  <c r="Z37" i="9" s="1"/>
  <c r="Z38" i="9"/>
  <c r="Y58" i="1"/>
  <c r="Z58" i="1" s="1"/>
  <c r="Z45" i="10"/>
  <c r="L98" i="10"/>
  <c r="N25" i="10"/>
  <c r="Y167" i="7"/>
  <c r="Z167" i="7" s="1"/>
  <c r="Z168" i="7"/>
  <c r="Y235" i="1"/>
  <c r="Y63" i="8"/>
  <c r="Z63" i="8" s="1"/>
  <c r="Z64" i="8"/>
  <c r="Y87" i="1"/>
  <c r="Y23" i="8"/>
  <c r="Z23" i="8" s="1"/>
  <c r="Y47" i="1"/>
  <c r="Z47" i="1" s="1"/>
  <c r="Y197" i="2"/>
  <c r="Z197" i="2" s="1"/>
  <c r="Z198" i="2"/>
  <c r="Y290" i="1"/>
  <c r="Y63" i="5"/>
  <c r="Z63" i="5" s="1"/>
  <c r="Z64" i="5"/>
  <c r="Y100" i="1"/>
  <c r="D221" i="9"/>
  <c r="Z48" i="6"/>
  <c r="Y47" i="6"/>
  <c r="Z47" i="6" s="1"/>
  <c r="Y114" i="8"/>
  <c r="Z114" i="8" s="1"/>
  <c r="Z115" i="8"/>
  <c r="N218" i="8"/>
  <c r="K220" i="8"/>
  <c r="N220" i="8" s="1"/>
  <c r="J205" i="11"/>
  <c r="J207" i="11" s="1"/>
  <c r="Y120" i="9"/>
  <c r="Z120" i="9" s="1"/>
  <c r="Z121" i="9"/>
  <c r="Y187" i="9"/>
  <c r="Z187" i="9" s="1"/>
  <c r="Z188" i="9"/>
  <c r="Z98" i="8"/>
  <c r="Y97" i="8"/>
  <c r="X47" i="8"/>
  <c r="Z13" i="11"/>
  <c r="Z185" i="2"/>
  <c r="Y273" i="1"/>
  <c r="Z273" i="1" s="1"/>
  <c r="H135" i="1"/>
  <c r="E307" i="1"/>
  <c r="Z13" i="3"/>
  <c r="M218" i="4"/>
  <c r="Y123" i="1"/>
  <c r="Z123" i="1" s="1"/>
  <c r="Z87" i="4"/>
  <c r="Y20" i="8"/>
  <c r="Z20" i="8" s="1"/>
  <c r="Z21" i="8"/>
  <c r="Y81" i="10"/>
  <c r="Z81" i="10" s="1"/>
  <c r="Z82" i="10"/>
  <c r="Y293" i="1"/>
  <c r="Z293" i="1" s="1"/>
  <c r="Y107" i="11"/>
  <c r="Z107" i="11" s="1"/>
  <c r="Z108" i="11"/>
  <c r="Y80" i="11"/>
  <c r="Z80" i="11" s="1"/>
  <c r="Z151" i="11"/>
  <c r="Y147" i="11"/>
  <c r="Z147" i="11" s="1"/>
  <c r="Y220" i="1"/>
  <c r="Z220" i="1" s="1"/>
  <c r="Z187" i="11"/>
  <c r="Y186" i="11"/>
  <c r="Z186" i="11" s="1"/>
  <c r="X96" i="10"/>
  <c r="L184" i="5"/>
  <c r="N39" i="5"/>
  <c r="Y93" i="2"/>
  <c r="Z94" i="2"/>
  <c r="Y136" i="1"/>
  <c r="V307" i="1"/>
  <c r="V309" i="1" s="1"/>
  <c r="V311" i="1" s="1"/>
  <c r="Y139" i="1"/>
  <c r="Z139" i="1" s="1"/>
  <c r="Z97" i="2"/>
  <c r="H13" i="1"/>
  <c r="E61" i="1"/>
  <c r="L132" i="1"/>
  <c r="N75" i="1"/>
  <c r="Z183" i="7"/>
  <c r="Y266" i="1"/>
  <c r="Z266" i="1" s="1"/>
  <c r="Y180" i="7"/>
  <c r="Z180" i="7" s="1"/>
  <c r="H43" i="9"/>
  <c r="H91" i="11"/>
  <c r="E205" i="11"/>
  <c r="Z80" i="7"/>
  <c r="Y79" i="7"/>
  <c r="Z79" i="7" s="1"/>
  <c r="Z94" i="11"/>
  <c r="W307" i="1"/>
  <c r="U307" i="1"/>
  <c r="U309" i="1" s="1"/>
  <c r="U311" i="1" s="1"/>
  <c r="L307" i="1"/>
  <c r="Y207" i="4"/>
  <c r="Z207" i="4" s="1"/>
  <c r="Z208" i="4"/>
  <c r="Y297" i="1"/>
  <c r="N96" i="10"/>
  <c r="K98" i="10"/>
  <c r="N98" i="10" s="1"/>
  <c r="Z207" i="8"/>
  <c r="Y205" i="8"/>
  <c r="Z205" i="8" s="1"/>
  <c r="Y291" i="1"/>
  <c r="Z291" i="1" s="1"/>
  <c r="Z150" i="7"/>
  <c r="Y149" i="7"/>
  <c r="Z149" i="7" s="1"/>
  <c r="Z189" i="3"/>
  <c r="Y188" i="3"/>
  <c r="Z188" i="3" s="1"/>
  <c r="H203" i="11"/>
  <c r="Y22" i="10"/>
  <c r="Z22" i="10" s="1"/>
  <c r="Z23" i="10"/>
  <c r="Y54" i="1"/>
  <c r="Z54" i="1" s="1"/>
  <c r="Y203" i="8"/>
  <c r="Z203" i="8" s="1"/>
  <c r="Z204" i="8"/>
  <c r="Y212" i="4"/>
  <c r="Y306" i="1"/>
  <c r="Y13" i="6"/>
  <c r="Z13" i="6" s="1"/>
  <c r="Z14" i="6"/>
  <c r="X113" i="1"/>
  <c r="T182" i="5"/>
  <c r="Z180" i="2"/>
  <c r="Y268" i="1"/>
  <c r="Z268" i="1" s="1"/>
  <c r="Y176" i="2"/>
  <c r="Z176" i="2" s="1"/>
  <c r="N42" i="11"/>
  <c r="T207" i="11"/>
  <c r="Y56" i="10"/>
  <c r="Z56" i="10" s="1"/>
  <c r="Z57" i="10"/>
  <c r="Y91" i="10"/>
  <c r="Z91" i="10" s="1"/>
  <c r="Z92" i="10"/>
  <c r="X98" i="10"/>
  <c r="H47" i="8"/>
  <c r="Z29" i="1"/>
  <c r="H94" i="8"/>
  <c r="E220" i="8"/>
  <c r="E222" i="8" s="1"/>
  <c r="H222" i="8" s="1"/>
  <c r="K221" i="9"/>
  <c r="N221" i="9" s="1"/>
  <c r="N103" i="9"/>
  <c r="Y198" i="4"/>
  <c r="Z198" i="4" s="1"/>
  <c r="Z199" i="4"/>
  <c r="Y284" i="1"/>
  <c r="W309" i="1"/>
  <c r="E221" i="9"/>
  <c r="H221" i="9" s="1"/>
  <c r="H103" i="9"/>
  <c r="N43" i="9"/>
  <c r="R220" i="8"/>
  <c r="R222" i="8" s="1"/>
  <c r="N219" i="9"/>
  <c r="X218" i="8"/>
  <c r="X220" i="8" s="1"/>
  <c r="D195" i="6"/>
  <c r="Y100" i="6"/>
  <c r="Z100" i="6" s="1"/>
  <c r="Z101" i="6"/>
  <c r="F218" i="4"/>
  <c r="N214" i="7"/>
  <c r="Y99" i="7"/>
  <c r="U195" i="6"/>
  <c r="Y11" i="6"/>
  <c r="Z12" i="6"/>
  <c r="Y195" i="2"/>
  <c r="Z195" i="2" s="1"/>
  <c r="Y287" i="1"/>
  <c r="Z196" i="2"/>
  <c r="N264" i="1"/>
  <c r="Y142" i="2"/>
  <c r="Z142" i="2" s="1"/>
  <c r="Y206" i="1"/>
  <c r="H90" i="2"/>
  <c r="E211" i="2"/>
  <c r="H41" i="3"/>
  <c r="Y52" i="8"/>
  <c r="Y69" i="1"/>
  <c r="Z69" i="1" s="1"/>
  <c r="Z55" i="8"/>
  <c r="X191" i="6"/>
  <c r="Y53" i="2"/>
  <c r="Z53" i="2" s="1"/>
  <c r="Z54" i="2"/>
  <c r="Y81" i="1"/>
  <c r="Y13" i="2"/>
  <c r="Z13" i="2" s="1"/>
  <c r="Z14" i="2"/>
  <c r="Y14" i="1"/>
  <c r="Z127" i="4"/>
  <c r="Y183" i="1"/>
  <c r="Z183" i="1" s="1"/>
  <c r="Z85" i="2"/>
  <c r="Y117" i="1"/>
  <c r="Z117" i="1" s="1"/>
  <c r="Y20" i="3"/>
  <c r="Z20" i="3" s="1"/>
  <c r="Z21" i="3"/>
  <c r="H184" i="1"/>
  <c r="T211" i="2"/>
  <c r="R307" i="1"/>
  <c r="Y17" i="1"/>
  <c r="Z17" i="1" s="1"/>
  <c r="Y77" i="1"/>
  <c r="Z77" i="1" s="1"/>
  <c r="Y48" i="2"/>
  <c r="Z89" i="4"/>
  <c r="Y125" i="1"/>
  <c r="Z125" i="1" s="1"/>
  <c r="Y166" i="3"/>
  <c r="Z166" i="3" s="1"/>
  <c r="Y149" i="6"/>
  <c r="Z149" i="6" s="1"/>
  <c r="Z150" i="6"/>
  <c r="Y250" i="1"/>
  <c r="Z250" i="1" s="1"/>
  <c r="Z114" i="1"/>
  <c r="L223" i="9"/>
  <c r="X216" i="7"/>
  <c r="X218" i="7" s="1"/>
  <c r="W182" i="5"/>
  <c r="W184" i="5" s="1"/>
  <c r="Y102" i="7"/>
  <c r="Y151" i="1"/>
  <c r="Z108" i="6"/>
  <c r="Y107" i="6"/>
  <c r="Z107" i="6" s="1"/>
  <c r="V195" i="6"/>
  <c r="H191" i="6"/>
  <c r="Z69" i="5"/>
  <c r="Y106" i="1"/>
  <c r="Z106" i="1" s="1"/>
  <c r="J195" i="6"/>
  <c r="M220" i="8"/>
  <c r="M222" i="8" s="1"/>
  <c r="E184" i="5"/>
  <c r="H184" i="5" s="1"/>
  <c r="H39" i="5"/>
  <c r="E182" i="5"/>
  <c r="H182" i="5" s="1"/>
  <c r="H83" i="5"/>
  <c r="Y25" i="10"/>
  <c r="Z86" i="4"/>
  <c r="Y122" i="1"/>
  <c r="Z122" i="1" s="1"/>
  <c r="Y81" i="4"/>
  <c r="Z81" i="4" s="1"/>
  <c r="F218" i="7"/>
  <c r="N41" i="4"/>
  <c r="Y231" i="1"/>
  <c r="Z95" i="2"/>
  <c r="Y137" i="1"/>
  <c r="Z137" i="1" s="1"/>
  <c r="T220" i="8"/>
  <c r="T222" i="8" s="1"/>
  <c r="X198" i="3"/>
  <c r="X200" i="3" s="1"/>
  <c r="X202" i="3" s="1"/>
  <c r="Y124" i="4"/>
  <c r="Z124" i="4" s="1"/>
  <c r="Y200" i="2"/>
  <c r="Z200" i="2" s="1"/>
  <c r="Y295" i="1"/>
  <c r="Z201" i="2"/>
  <c r="N165" i="1"/>
  <c r="H45" i="7"/>
  <c r="Y55" i="3"/>
  <c r="Z55" i="3" s="1"/>
  <c r="Y82" i="1"/>
  <c r="Z82" i="1" s="1"/>
  <c r="Z56" i="3"/>
  <c r="G307" i="1"/>
  <c r="G309" i="1" s="1"/>
  <c r="H221" i="1"/>
  <c r="Q307" i="1"/>
  <c r="L61" i="1"/>
  <c r="N160" i="1"/>
  <c r="T221" i="9"/>
  <c r="H219" i="9"/>
  <c r="T223" i="9"/>
  <c r="Y162" i="6"/>
  <c r="Z162" i="6" s="1"/>
  <c r="Z163" i="6"/>
  <c r="G218" i="7"/>
  <c r="Y57" i="9"/>
  <c r="Z57" i="9" s="1"/>
  <c r="Z58" i="9"/>
  <c r="H99" i="7"/>
  <c r="E216" i="7"/>
  <c r="H216" i="7" s="1"/>
  <c r="N47" i="8"/>
  <c r="K222" i="8"/>
  <c r="N222" i="8" s="1"/>
  <c r="Z40" i="10"/>
  <c r="Y38" i="10"/>
  <c r="D220" i="8"/>
  <c r="D222" i="8" s="1"/>
  <c r="L218" i="7"/>
  <c r="Z45" i="7"/>
  <c r="H86" i="6"/>
  <c r="E193" i="6"/>
  <c r="Z36" i="6"/>
  <c r="Y35" i="6"/>
  <c r="Z35" i="6" s="1"/>
  <c r="H214" i="7"/>
  <c r="Z68" i="6"/>
  <c r="Y67" i="6"/>
  <c r="Z67" i="6" s="1"/>
  <c r="Y39" i="5"/>
  <c r="D213" i="2"/>
  <c r="X264" i="1"/>
  <c r="Y145" i="3"/>
  <c r="Z145" i="3" s="1"/>
  <c r="Y84" i="3"/>
  <c r="Z84" i="3" s="1"/>
  <c r="Z86" i="3"/>
  <c r="Y115" i="1"/>
  <c r="Z115" i="1" s="1"/>
  <c r="Z154" i="2"/>
  <c r="Y153" i="2"/>
  <c r="Z153" i="2" s="1"/>
  <c r="Y222" i="1"/>
  <c r="Y101" i="1"/>
  <c r="Z101" i="1" s="1"/>
  <c r="Z119" i="2"/>
  <c r="Y173" i="1"/>
  <c r="Z173" i="1" s="1"/>
  <c r="J213" i="2"/>
  <c r="N135" i="1"/>
  <c r="K307" i="1"/>
  <c r="T193" i="6"/>
  <c r="N214" i="4"/>
  <c r="Y106" i="4"/>
  <c r="Z106" i="4" s="1"/>
  <c r="Z107" i="4"/>
  <c r="T200" i="3"/>
  <c r="T307" i="1"/>
  <c r="Y212" i="7"/>
  <c r="Z212" i="7" s="1"/>
  <c r="Z213" i="7"/>
  <c r="Y299" i="1"/>
  <c r="Z299" i="1" s="1"/>
  <c r="Y202" i="2"/>
  <c r="Z202" i="2" s="1"/>
  <c r="D307" i="1"/>
  <c r="D309" i="1" s="1"/>
  <c r="D311" i="1" s="1"/>
  <c r="Z116" i="2"/>
  <c r="Y170" i="1"/>
  <c r="Z170" i="1" s="1"/>
  <c r="X104" i="1"/>
  <c r="X38" i="2"/>
  <c r="Z29" i="4"/>
  <c r="Y32" i="1"/>
  <c r="Z32" i="1" s="1"/>
  <c r="H52" i="1"/>
  <c r="Y241" i="1"/>
  <c r="Z241" i="1" s="1"/>
  <c r="Z170" i="2"/>
  <c r="X234" i="1"/>
  <c r="Y81" i="2"/>
  <c r="Z81" i="2" s="1"/>
  <c r="Q207" i="11"/>
  <c r="H25" i="10"/>
  <c r="Y20" i="11"/>
  <c r="Z20" i="11" s="1"/>
  <c r="Z21" i="11"/>
  <c r="N203" i="11"/>
  <c r="P96" i="10"/>
  <c r="P98" i="10" s="1"/>
  <c r="U98" i="10"/>
  <c r="H218" i="8"/>
  <c r="Q223" i="9"/>
  <c r="Y157" i="8"/>
  <c r="Z157" i="8" s="1"/>
  <c r="Z158" i="8"/>
  <c r="J223" i="9"/>
  <c r="Q220" i="8"/>
  <c r="Q222" i="8" s="1"/>
  <c r="Z76" i="9"/>
  <c r="Y75" i="9"/>
  <c r="Z75" i="9" s="1"/>
  <c r="U223" i="9"/>
  <c r="Z191" i="6"/>
  <c r="Z49" i="5"/>
  <c r="Y48" i="5"/>
  <c r="Y76" i="1"/>
  <c r="Z179" i="6"/>
  <c r="Y178" i="6"/>
  <c r="Z178" i="6" s="1"/>
  <c r="N38" i="6"/>
  <c r="Z117" i="7"/>
  <c r="Y115" i="7"/>
  <c r="Z115" i="7" s="1"/>
  <c r="X86" i="6"/>
  <c r="K200" i="3"/>
  <c r="N89" i="3"/>
  <c r="N83" i="5"/>
  <c r="K182" i="5"/>
  <c r="T184" i="5"/>
  <c r="Z156" i="3"/>
  <c r="Y236" i="1"/>
  <c r="Z236" i="1" s="1"/>
  <c r="T216" i="7"/>
  <c r="Z99" i="7"/>
  <c r="Y128" i="2"/>
  <c r="Z128" i="2" s="1"/>
  <c r="G184" i="5"/>
  <c r="Y151" i="5"/>
  <c r="Z151" i="5" s="1"/>
  <c r="Z152" i="5"/>
  <c r="Y22" i="3"/>
  <c r="Z22" i="3" s="1"/>
  <c r="Z23" i="3"/>
  <c r="Y196" i="11"/>
  <c r="Z196" i="11" s="1"/>
  <c r="Z197" i="11"/>
  <c r="H41" i="4"/>
  <c r="Y154" i="3"/>
  <c r="Z154" i="3" s="1"/>
  <c r="Z106" i="2"/>
  <c r="Y159" i="1"/>
  <c r="Z159" i="1" s="1"/>
  <c r="Z72" i="6"/>
  <c r="Y109" i="1"/>
  <c r="Z109" i="1" s="1"/>
  <c r="H209" i="2"/>
  <c r="X43" i="9"/>
  <c r="D216" i="4"/>
  <c r="D218" i="4" s="1"/>
  <c r="Z108" i="2"/>
  <c r="Y107" i="2"/>
  <c r="Z107" i="2" s="1"/>
  <c r="Y161" i="1"/>
  <c r="N38" i="2"/>
  <c r="K213" i="2"/>
  <c r="L211" i="2"/>
  <c r="N211" i="2" s="1"/>
  <c r="T61" i="1"/>
  <c r="Y149" i="2"/>
  <c r="Z149" i="2" s="1"/>
  <c r="Y216" i="1"/>
  <c r="Z150" i="2"/>
  <c r="Q132" i="1"/>
  <c r="Q309" i="1" s="1"/>
  <c r="X157" i="1"/>
  <c r="Z73" i="2"/>
  <c r="Y72" i="2"/>
  <c r="Z72" i="2" s="1"/>
  <c r="Y105" i="1"/>
  <c r="H66" i="1"/>
  <c r="E132" i="1"/>
  <c r="T202" i="3"/>
  <c r="H289" i="1"/>
  <c r="Z98" i="4"/>
  <c r="Y140" i="1"/>
  <c r="Z140" i="1" s="1"/>
  <c r="N113" i="1"/>
  <c r="H296" i="1"/>
  <c r="J61" i="1"/>
  <c r="P309" i="1"/>
  <c r="L207" i="11"/>
  <c r="Y47" i="11"/>
  <c r="Z48" i="11"/>
  <c r="F207" i="11"/>
  <c r="T96" i="10"/>
  <c r="K205" i="11"/>
  <c r="N205" i="11" s="1"/>
  <c r="N91" i="11"/>
  <c r="H42" i="10"/>
  <c r="E96" i="10"/>
  <c r="H96" i="10" s="1"/>
  <c r="P221" i="9"/>
  <c r="P223" i="9" s="1"/>
  <c r="Y203" i="9"/>
  <c r="Z203" i="9" s="1"/>
  <c r="Z204" i="9"/>
  <c r="X219" i="9"/>
  <c r="X221" i="9" s="1"/>
  <c r="D223" i="9"/>
  <c r="G220" i="8"/>
  <c r="G223" i="9"/>
  <c r="Z45" i="8"/>
  <c r="Y42" i="8"/>
  <c r="Z42" i="8" s="1"/>
  <c r="Y57" i="1"/>
  <c r="Z57" i="1" s="1"/>
  <c r="Y112" i="7"/>
  <c r="Z112" i="7" s="1"/>
  <c r="Z113" i="7"/>
  <c r="N45" i="7"/>
  <c r="Y63" i="6"/>
  <c r="Z63" i="6" s="1"/>
  <c r="Z64" i="6"/>
  <c r="Z63" i="9"/>
  <c r="Y61" i="9"/>
  <c r="Z61" i="9" s="1"/>
  <c r="Z44" i="6"/>
  <c r="Y43" i="6"/>
  <c r="Y67" i="1"/>
  <c r="Z177" i="6"/>
  <c r="Y282" i="1"/>
  <c r="Z282" i="1" s="1"/>
  <c r="K216" i="4"/>
  <c r="N216" i="4" s="1"/>
  <c r="N92" i="4"/>
  <c r="H214" i="4"/>
  <c r="R216" i="4"/>
  <c r="R218" i="4" s="1"/>
  <c r="Y191" i="6"/>
  <c r="Z89" i="6"/>
  <c r="Z143" i="3"/>
  <c r="Y217" i="1"/>
  <c r="Z217" i="1" s="1"/>
  <c r="F202" i="3"/>
  <c r="N191" i="6"/>
  <c r="K193" i="6"/>
  <c r="N193" i="6" s="1"/>
  <c r="N86" i="6"/>
  <c r="E200" i="3"/>
  <c r="H200" i="3" s="1"/>
  <c r="Z121" i="2"/>
  <c r="Y175" i="1"/>
  <c r="Z175" i="1" s="1"/>
  <c r="L213" i="2"/>
  <c r="Z12" i="9"/>
  <c r="Y11" i="9"/>
  <c r="Y13" i="4"/>
  <c r="Z14" i="4"/>
  <c r="Y89" i="3"/>
  <c r="X184" i="1"/>
  <c r="Y70" i="9"/>
  <c r="Z70" i="9" s="1"/>
  <c r="Z71" i="9"/>
  <c r="T213" i="2"/>
  <c r="Z169" i="3"/>
  <c r="Y267" i="1"/>
  <c r="Z267" i="1" s="1"/>
  <c r="Z91" i="4"/>
  <c r="Y127" i="1"/>
  <c r="Z127" i="1" s="1"/>
  <c r="Z195" i="3"/>
  <c r="Y298" i="1"/>
  <c r="Z298" i="1" s="1"/>
  <c r="X215" i="1"/>
  <c r="Z84" i="8"/>
  <c r="Y112" i="1"/>
  <c r="Z112" i="1" s="1"/>
  <c r="F307" i="1"/>
  <c r="F309" i="1" s="1"/>
  <c r="F311" i="1" s="1"/>
  <c r="H92" i="4"/>
  <c r="E216" i="4"/>
  <c r="H216" i="4" s="1"/>
  <c r="X179" i="1"/>
  <c r="Y11" i="2"/>
  <c r="Z12" i="2"/>
  <c r="Y12" i="1"/>
  <c r="M307" i="1"/>
  <c r="M309" i="1" s="1"/>
  <c r="M311" i="1" s="1"/>
  <c r="Z163" i="5"/>
  <c r="Y162" i="5"/>
  <c r="Z162" i="5" s="1"/>
  <c r="Z189" i="7"/>
  <c r="Y272" i="1"/>
  <c r="Z272" i="1" s="1"/>
  <c r="Y88" i="1"/>
  <c r="Z88" i="1" s="1"/>
  <c r="Z64" i="3"/>
  <c r="Y93" i="1"/>
  <c r="Z93" i="1" s="1"/>
  <c r="Y59" i="10"/>
  <c r="Z59" i="10" s="1"/>
  <c r="Z60" i="10"/>
  <c r="Y140" i="5"/>
  <c r="Z140" i="5" s="1"/>
  <c r="Z141" i="5"/>
  <c r="Y280" i="1"/>
  <c r="Y203" i="7"/>
  <c r="Z203" i="7" s="1"/>
  <c r="Z204" i="7"/>
  <c r="Z196" i="7"/>
  <c r="Y194" i="7"/>
  <c r="Z194" i="7" s="1"/>
  <c r="Z96" i="5"/>
  <c r="Y95" i="5"/>
  <c r="Z95" i="5" s="1"/>
  <c r="Y198" i="7"/>
  <c r="Z198" i="7" s="1"/>
  <c r="Z199" i="7"/>
  <c r="Y47" i="8"/>
  <c r="J202" i="3"/>
  <c r="N41" i="3"/>
  <c r="Y209" i="1"/>
  <c r="Z209" i="1" s="1"/>
  <c r="N209" i="2"/>
  <c r="Y110" i="3"/>
  <c r="Z110" i="3" s="1"/>
  <c r="Z111" i="3"/>
  <c r="Y166" i="1"/>
  <c r="Y275" i="1"/>
  <c r="Z275" i="1" s="1"/>
  <c r="Z179" i="4"/>
  <c r="Y249" i="1"/>
  <c r="Z249" i="1" s="1"/>
  <c r="Y167" i="4"/>
  <c r="Z167" i="4" s="1"/>
  <c r="W218" i="4"/>
  <c r="Z101" i="2"/>
  <c r="Y143" i="1"/>
  <c r="Z143" i="1" s="1"/>
  <c r="Z34" i="2"/>
  <c r="Y53" i="1"/>
  <c r="Y33" i="2"/>
  <c r="Z33" i="2" s="1"/>
  <c r="Y181" i="1"/>
  <c r="Z181" i="1" s="1"/>
  <c r="R132" i="1"/>
  <c r="R309" i="1" s="1"/>
  <c r="T216" i="4"/>
  <c r="Z197" i="3"/>
  <c r="Y301" i="1"/>
  <c r="Z301" i="1" s="1"/>
  <c r="Y124" i="2"/>
  <c r="Z124" i="2" s="1"/>
  <c r="Z125" i="2"/>
  <c r="Y180" i="1"/>
  <c r="P311" i="1"/>
  <c r="X296" i="1"/>
  <c r="Z52" i="2"/>
  <c r="Y79" i="1"/>
  <c r="Z79" i="1" s="1"/>
  <c r="X279" i="1"/>
  <c r="X214" i="4"/>
  <c r="X216" i="4" s="1"/>
  <c r="X218" i="4" s="1"/>
  <c r="Z25" i="4"/>
  <c r="Y24" i="4"/>
  <c r="Z24" i="4" s="1"/>
  <c r="Y44" i="1"/>
  <c r="Z44" i="1" s="1"/>
  <c r="Y95" i="4"/>
  <c r="Y52" i="11"/>
  <c r="Z52" i="11" s="1"/>
  <c r="Z53" i="11"/>
  <c r="U207" i="11"/>
  <c r="X91" i="11"/>
  <c r="X205" i="11" s="1"/>
  <c r="X207" i="11" s="1"/>
  <c r="N94" i="10"/>
  <c r="Z161" i="11"/>
  <c r="Y159" i="11"/>
  <c r="Z159" i="11" s="1"/>
  <c r="Y136" i="9"/>
  <c r="Z136" i="9" s="1"/>
  <c r="Z137" i="9"/>
  <c r="Z134" i="8"/>
  <c r="Y133" i="8"/>
  <c r="Z133" i="8" s="1"/>
  <c r="Y185" i="1"/>
  <c r="Z126" i="9"/>
  <c r="Y124" i="9"/>
  <c r="Z124" i="9" s="1"/>
  <c r="Y24" i="9"/>
  <c r="Z24" i="9" s="1"/>
  <c r="Z25" i="9"/>
  <c r="V98" i="10"/>
  <c r="F223" i="9"/>
  <c r="G222" i="8"/>
  <c r="Z112" i="8"/>
  <c r="Y111" i="8"/>
  <c r="Z111" i="8" s="1"/>
  <c r="M218" i="7"/>
  <c r="L195" i="6"/>
  <c r="M193" i="6"/>
  <c r="M195" i="6" s="1"/>
  <c r="Y208" i="7"/>
  <c r="Z208" i="7" s="1"/>
  <c r="Z209" i="7"/>
  <c r="N99" i="7"/>
  <c r="K216" i="7"/>
  <c r="P218" i="4"/>
  <c r="Z92" i="3"/>
  <c r="Z138" i="3"/>
  <c r="Y137" i="3"/>
  <c r="Z137" i="3" s="1"/>
  <c r="X209" i="2"/>
  <c r="X211" i="2" s="1"/>
  <c r="F211" i="2"/>
  <c r="F213" i="2" s="1"/>
  <c r="Y223" i="1"/>
  <c r="Z223" i="1" s="1"/>
  <c r="Y271" i="1"/>
  <c r="Z271" i="1" s="1"/>
  <c r="Z183" i="2"/>
  <c r="P211" i="2"/>
  <c r="P213" i="2" s="1"/>
  <c r="Z89" i="2"/>
  <c r="Y121" i="1"/>
  <c r="Z121" i="1" s="1"/>
  <c r="Y20" i="2"/>
  <c r="Z20" i="2" s="1"/>
  <c r="Y22" i="1"/>
  <c r="Z21" i="2"/>
  <c r="Y201" i="1"/>
  <c r="Z201" i="1" s="1"/>
  <c r="Z142" i="4"/>
  <c r="Z115" i="3"/>
  <c r="Y171" i="1"/>
  <c r="Z171" i="1" s="1"/>
  <c r="Y133" i="7"/>
  <c r="Z133" i="7" s="1"/>
  <c r="Z136" i="7"/>
  <c r="Y182" i="1"/>
  <c r="Z182" i="1" s="1"/>
  <c r="N104" i="1"/>
  <c r="K132" i="1"/>
  <c r="N90" i="2"/>
  <c r="H165" i="1"/>
  <c r="Y265" i="1"/>
  <c r="N256" i="1"/>
  <c r="Y103" i="3"/>
  <c r="Z103" i="3" s="1"/>
  <c r="Z104" i="3"/>
  <c r="Y158" i="1"/>
  <c r="Y102" i="1"/>
  <c r="Z102" i="1" s="1"/>
  <c r="Z71" i="4"/>
  <c r="J132" i="1"/>
  <c r="J309" i="1" s="1"/>
  <c r="Y111" i="2"/>
  <c r="Z111" i="2" s="1"/>
  <c r="X307" i="1" l="1"/>
  <c r="X132" i="1"/>
  <c r="X61" i="1"/>
  <c r="G311" i="1"/>
  <c r="W311" i="1"/>
  <c r="N307" i="1"/>
  <c r="Q311" i="1"/>
  <c r="R311" i="1"/>
  <c r="X309" i="1"/>
  <c r="Y198" i="3"/>
  <c r="Z198" i="3" s="1"/>
  <c r="N200" i="3"/>
  <c r="K202" i="3"/>
  <c r="N202" i="3" s="1"/>
  <c r="Y75" i="1"/>
  <c r="Z75" i="1" s="1"/>
  <c r="Z76" i="1"/>
  <c r="X213" i="2"/>
  <c r="Z48" i="2"/>
  <c r="Y90" i="2"/>
  <c r="Y205" i="1"/>
  <c r="Z205" i="1" s="1"/>
  <c r="Z206" i="1"/>
  <c r="Y38" i="6"/>
  <c r="Z11" i="6"/>
  <c r="Y180" i="5"/>
  <c r="Z180" i="5" s="1"/>
  <c r="Y135" i="1"/>
  <c r="Z136" i="1"/>
  <c r="Y200" i="3"/>
  <c r="Y160" i="1"/>
  <c r="Z160" i="1" s="1"/>
  <c r="Z161" i="1"/>
  <c r="X193" i="6"/>
  <c r="X195" i="6" s="1"/>
  <c r="Z48" i="5"/>
  <c r="Y83" i="5"/>
  <c r="T195" i="6"/>
  <c r="Y221" i="1"/>
  <c r="Z221" i="1" s="1"/>
  <c r="Z222" i="1"/>
  <c r="H193" i="6"/>
  <c r="E195" i="6"/>
  <c r="H195" i="6" s="1"/>
  <c r="Y294" i="1"/>
  <c r="Z294" i="1" s="1"/>
  <c r="Z295" i="1"/>
  <c r="Z102" i="7"/>
  <c r="Y214" i="7"/>
  <c r="Z214" i="7" s="1"/>
  <c r="Y203" i="11"/>
  <c r="Z203" i="11" s="1"/>
  <c r="Z158" i="1"/>
  <c r="Y157" i="1"/>
  <c r="Z157" i="1" s="1"/>
  <c r="Y214" i="4"/>
  <c r="Z214" i="4" s="1"/>
  <c r="Z95" i="4"/>
  <c r="Z13" i="4"/>
  <c r="Y41" i="4"/>
  <c r="J311" i="1"/>
  <c r="H132" i="1"/>
  <c r="E309" i="1"/>
  <c r="H309" i="1" s="1"/>
  <c r="Y215" i="1"/>
  <c r="Z215" i="1" s="1"/>
  <c r="Z216" i="1"/>
  <c r="Y92" i="4"/>
  <c r="Y13" i="1"/>
  <c r="Z13" i="1" s="1"/>
  <c r="Z14" i="1"/>
  <c r="Y283" i="1"/>
  <c r="Z283" i="1" s="1"/>
  <c r="Z284" i="1"/>
  <c r="Y28" i="1"/>
  <c r="Z28" i="1" s="1"/>
  <c r="Y305" i="1"/>
  <c r="Z305" i="1" s="1"/>
  <c r="Z306" i="1"/>
  <c r="E223" i="9"/>
  <c r="H223" i="9" s="1"/>
  <c r="H61" i="1"/>
  <c r="Y209" i="2"/>
  <c r="Z209" i="2" s="1"/>
  <c r="Z93" i="2"/>
  <c r="Y99" i="1"/>
  <c r="Z99" i="1" s="1"/>
  <c r="Z100" i="1"/>
  <c r="Y86" i="1"/>
  <c r="Z86" i="1" s="1"/>
  <c r="Z87" i="1"/>
  <c r="Y42" i="11"/>
  <c r="Y52" i="1"/>
  <c r="Z52" i="1" s="1"/>
  <c r="Z53" i="1"/>
  <c r="K309" i="1"/>
  <c r="N132" i="1"/>
  <c r="Y165" i="1"/>
  <c r="Z165" i="1" s="1"/>
  <c r="Z166" i="1"/>
  <c r="Y11" i="1"/>
  <c r="Z12" i="1"/>
  <c r="Y43" i="9"/>
  <c r="Z11" i="9"/>
  <c r="Y66" i="1"/>
  <c r="Z67" i="1"/>
  <c r="T218" i="7"/>
  <c r="X311" i="1"/>
  <c r="Z52" i="8"/>
  <c r="Y94" i="8"/>
  <c r="N216" i="7"/>
  <c r="K218" i="7"/>
  <c r="N218" i="7" s="1"/>
  <c r="Y279" i="1"/>
  <c r="Z279" i="1" s="1"/>
  <c r="Z280" i="1"/>
  <c r="Y86" i="6"/>
  <c r="Z43" i="6"/>
  <c r="Y104" i="1"/>
  <c r="Z104" i="1" s="1"/>
  <c r="Z105" i="1"/>
  <c r="Z39" i="5"/>
  <c r="K195" i="6"/>
  <c r="N195" i="6" s="1"/>
  <c r="Z89" i="3"/>
  <c r="E218" i="7"/>
  <c r="H218" i="7" s="1"/>
  <c r="K223" i="9"/>
  <c r="N223" i="9" s="1"/>
  <c r="T98" i="10"/>
  <c r="Y41" i="3"/>
  <c r="Y94" i="10"/>
  <c r="Z94" i="10" s="1"/>
  <c r="Y103" i="9"/>
  <c r="Y184" i="1"/>
  <c r="Z184" i="1" s="1"/>
  <c r="Z185" i="1"/>
  <c r="Y179" i="1"/>
  <c r="Z179" i="1" s="1"/>
  <c r="Z180" i="1"/>
  <c r="Y38" i="2"/>
  <c r="Z11" i="2"/>
  <c r="T218" i="4"/>
  <c r="X223" i="9"/>
  <c r="N182" i="5"/>
  <c r="K184" i="5"/>
  <c r="N184" i="5" s="1"/>
  <c r="Z47" i="8"/>
  <c r="Z200" i="3"/>
  <c r="K218" i="4"/>
  <c r="N218" i="4" s="1"/>
  <c r="Y80" i="1"/>
  <c r="Z80" i="1" s="1"/>
  <c r="Z81" i="1"/>
  <c r="E202" i="3"/>
  <c r="H202" i="3" s="1"/>
  <c r="Y286" i="1"/>
  <c r="Z286" i="1" s="1"/>
  <c r="Z287" i="1"/>
  <c r="Z25" i="10"/>
  <c r="X222" i="8"/>
  <c r="Y289" i="1"/>
  <c r="Z289" i="1" s="1"/>
  <c r="Z290" i="1"/>
  <c r="Y264" i="1"/>
  <c r="Z264" i="1" s="1"/>
  <c r="Z265" i="1"/>
  <c r="Y21" i="1"/>
  <c r="Z21" i="1" s="1"/>
  <c r="Z22" i="1"/>
  <c r="E218" i="4"/>
  <c r="H218" i="4" s="1"/>
  <c r="E98" i="10"/>
  <c r="H98" i="10" s="1"/>
  <c r="N61" i="1"/>
  <c r="H211" i="2"/>
  <c r="E213" i="2"/>
  <c r="H213" i="2" s="1"/>
  <c r="K207" i="11"/>
  <c r="N207" i="11" s="1"/>
  <c r="Y296" i="1"/>
  <c r="Z296" i="1" s="1"/>
  <c r="Z297" i="1"/>
  <c r="H205" i="11"/>
  <c r="E207" i="11"/>
  <c r="H207" i="11" s="1"/>
  <c r="Y219" i="9"/>
  <c r="Z219" i="9" s="1"/>
  <c r="H307" i="1"/>
  <c r="Y234" i="1"/>
  <c r="Z234" i="1" s="1"/>
  <c r="Z235" i="1"/>
  <c r="Y91" i="11"/>
  <c r="Z47" i="11"/>
  <c r="N213" i="2"/>
  <c r="Z38" i="10"/>
  <c r="Y42" i="10"/>
  <c r="Y113" i="1"/>
  <c r="Z113" i="1" s="1"/>
  <c r="H220" i="8"/>
  <c r="L309" i="1"/>
  <c r="L311" i="1" s="1"/>
  <c r="T309" i="1"/>
  <c r="Y218" i="8"/>
  <c r="Z218" i="8" s="1"/>
  <c r="Z97" i="8"/>
  <c r="Y220" i="8" l="1"/>
  <c r="Z94" i="8"/>
  <c r="Y132" i="1"/>
  <c r="Z66" i="1"/>
  <c r="Y182" i="5"/>
  <c r="Z83" i="5"/>
  <c r="Y221" i="9"/>
  <c r="Z221" i="9" s="1"/>
  <c r="Z103" i="9"/>
  <c r="Z43" i="9"/>
  <c r="Z38" i="6"/>
  <c r="Y216" i="7"/>
  <c r="N309" i="1"/>
  <c r="K311" i="1"/>
  <c r="N311" i="1" s="1"/>
  <c r="Y202" i="3"/>
  <c r="Z202" i="3" s="1"/>
  <c r="Z41" i="3"/>
  <c r="Y61" i="1"/>
  <c r="Z11" i="1"/>
  <c r="Z42" i="11"/>
  <c r="E311" i="1"/>
  <c r="H311" i="1" s="1"/>
  <c r="Y193" i="6"/>
  <c r="Z193" i="6" s="1"/>
  <c r="Z86" i="6"/>
  <c r="Y96" i="10"/>
  <c r="Z42" i="10"/>
  <c r="Z38" i="2"/>
  <c r="Y218" i="4"/>
  <c r="Z218" i="4" s="1"/>
  <c r="Z41" i="4"/>
  <c r="Y211" i="2"/>
  <c r="Z211" i="2" s="1"/>
  <c r="Z90" i="2"/>
  <c r="T311" i="1"/>
  <c r="Y205" i="11"/>
  <c r="Z205" i="11" s="1"/>
  <c r="Z91" i="11"/>
  <c r="Y216" i="4"/>
  <c r="Z216" i="4" s="1"/>
  <c r="Z92" i="4"/>
  <c r="Y307" i="1"/>
  <c r="Z307" i="1" s="1"/>
  <c r="Z135" i="1"/>
  <c r="Y184" i="5" l="1"/>
  <c r="Z184" i="5" s="1"/>
  <c r="Z182" i="5"/>
  <c r="Y218" i="7"/>
  <c r="Z218" i="7" s="1"/>
  <c r="Z216" i="7"/>
  <c r="Y207" i="11"/>
  <c r="Z207" i="11" s="1"/>
  <c r="Y213" i="2"/>
  <c r="Z213" i="2" s="1"/>
  <c r="Z61" i="1"/>
  <c r="Y195" i="6"/>
  <c r="Z195" i="6" s="1"/>
  <c r="Y309" i="1"/>
  <c r="Z309" i="1" s="1"/>
  <c r="Z132" i="1"/>
  <c r="Z96" i="10"/>
  <c r="Y98" i="10"/>
  <c r="Z98" i="10" s="1"/>
  <c r="Y223" i="9"/>
  <c r="Z223" i="9" s="1"/>
  <c r="Z220" i="8"/>
  <c r="Y222" i="8"/>
  <c r="Z222" i="8" s="1"/>
  <c r="Y311" i="1" l="1"/>
  <c r="Z311" i="1" s="1"/>
</calcChain>
</file>

<file path=xl/sharedStrings.xml><?xml version="1.0" encoding="utf-8"?>
<sst xmlns="http://schemas.openxmlformats.org/spreadsheetml/2006/main" count="14018" uniqueCount="358">
  <si>
    <t>Management Report</t>
  </si>
  <si>
    <t>Consolidated</t>
  </si>
  <si>
    <t>Date: 11 September 2026 03:02</t>
  </si>
  <si>
    <t>Financial year: 2025</t>
  </si>
  <si>
    <t>Selection Criteria: Period 12, Exclude capital [n]</t>
  </si>
  <si>
    <t>Period</t>
  </si>
  <si>
    <t>YTD Totals</t>
  </si>
  <si>
    <t>Budget Comparison</t>
  </si>
  <si>
    <t>Full Year</t>
  </si>
  <si>
    <t>Actual</t>
  </si>
  <si>
    <t>Current Budget</t>
  </si>
  <si>
    <t>Commitment</t>
  </si>
  <si>
    <t>Variance (£)</t>
  </si>
  <si>
    <t>% of Budget Spent</t>
  </si>
  <si>
    <t>Original Budget</t>
  </si>
  <si>
    <t>Total Actuals + Commitments to date</t>
  </si>
  <si>
    <t>Additional known commitments to the end of the year</t>
  </si>
  <si>
    <t>Remaining Profiled Budget</t>
  </si>
  <si>
    <t>Projected Budget Outturn</t>
  </si>
  <si>
    <t>Variance (%)</t>
  </si>
  <si>
    <t>Notes</t>
  </si>
  <si>
    <t>Income</t>
  </si>
  <si>
    <t>INGAG - GAG Income</t>
  </si>
  <si>
    <t>510100 - IN: DfE Rev Grants: GAG (not stud supp &amp; trust)</t>
  </si>
  <si>
    <t>INDFE - Other DFE Income</t>
  </si>
  <si>
    <t>510150 - IN: DfE Revenue Grants: Rates reclaim</t>
  </si>
  <si>
    <t>510200 - IN: DfE Revenue Grants: Pupil Premium</t>
  </si>
  <si>
    <t>510250 - IN: DfE Revenue Grants: Uni Inf FSM</t>
  </si>
  <si>
    <t>510400 - IN: DfE Revenue Grants: PE &amp; Sports grant</t>
  </si>
  <si>
    <t>510950 - IN: DfE Revenue Grants: Other DfE revenue grants</t>
  </si>
  <si>
    <t>510970 - IN: DfE Revenue Grants: Schools Budget Grant</t>
  </si>
  <si>
    <t>510140 - IN: DfE Revenue Grants: Pupil number adjustment</t>
  </si>
  <si>
    <t>INGOV - Other Govt Grants</t>
  </si>
  <si>
    <t>520100 - IN: Other Grants: LA - SEN</t>
  </si>
  <si>
    <t>520200 - IN: Other Grants: LA - Other grants</t>
  </si>
  <si>
    <t>520355 - IN: Other Grants: Other revenue grants</t>
  </si>
  <si>
    <t>520300 - IN: Other Grants: Government grant - not DfE</t>
  </si>
  <si>
    <t>INTOP - Top Slice Income</t>
  </si>
  <si>
    <t>530990 - IN: Trading Income: Trust Cont. from academy</t>
  </si>
  <si>
    <t>INOTH - Other Income</t>
  </si>
  <si>
    <t>525205 - IN: Other Income: Non-govt revenue</t>
  </si>
  <si>
    <t>525300 - IN: Other Income: Catering income from pupils</t>
  </si>
  <si>
    <t>525400 - IN: Other Income: Educational trips &amp; visits</t>
  </si>
  <si>
    <t>525750 - IN: Other Income: Investment income</t>
  </si>
  <si>
    <t>530200 - IN Trading Income Catering (visitors &amp; staff)</t>
  </si>
  <si>
    <t>530255 - IN: Trading Income: Rental Income</t>
  </si>
  <si>
    <t>530351 - IN: Trading Income: Insurance Claim</t>
  </si>
  <si>
    <t>530580 - IN: Trading Income: Parent inc for wraparound care</t>
  </si>
  <si>
    <t>530650 - IN: Trading Income: Sale of goods or services</t>
  </si>
  <si>
    <t>999991 - SP: Admin OWLSAPS Claim</t>
  </si>
  <si>
    <t>525450 - IN: Other Income: Other reimb inc (parents/staff)</t>
  </si>
  <si>
    <t>530400 - IN: Trading Income: Sale of uniforms</t>
  </si>
  <si>
    <t>530500 - IN: Trading Income: Income from clubs</t>
  </si>
  <si>
    <t>580305 - IN: Donations: Revenue donations - general (restr)</t>
  </si>
  <si>
    <t>580350 - IN: Donations: Revenue donations - charity (restri</t>
  </si>
  <si>
    <t>525100 - IN: Other Income: Academy trusts</t>
  </si>
  <si>
    <t>530100 - IN: Trading Income: Hire of facilities</t>
  </si>
  <si>
    <t>530705 - IN: Trading Income: Other trading income</t>
  </si>
  <si>
    <t>525155 - IN: Other Income: Govt sources - not grant</t>
  </si>
  <si>
    <t>530300 - IN Trading Income Supply teacher insurance claim</t>
  </si>
  <si>
    <t>530605 - IN: Trading Income: Income from music</t>
  </si>
  <si>
    <t>525210 - IN: Other Income: Feed-in-Tarrif/RHI Income</t>
  </si>
  <si>
    <t>525750APS - IN: Other Income: Investment income (APS)</t>
  </si>
  <si>
    <t>INCAP - Capital Income</t>
  </si>
  <si>
    <t>550250 - IN: DfE Cap Grants: Devolved Formula Cap</t>
  </si>
  <si>
    <t>550450 - IN: DfE Cap Grants: Other DfE Cap grants</t>
  </si>
  <si>
    <t>560400 - IN: Other Cap income: Contributions from revenue</t>
  </si>
  <si>
    <t>560300 - IN: Other Cap income: Non-govt Cap grants</t>
  </si>
  <si>
    <t>580250 - IN: Donations: Other Cap donations (restricted)</t>
  </si>
  <si>
    <t>550100 - IN: DfE Cap Grants: Condition Improvement Fund</t>
  </si>
  <si>
    <t>560100 - IN: Other Cap income: Local authority Cap grants</t>
  </si>
  <si>
    <t>Total Income</t>
  </si>
  <si>
    <t>Expenditure</t>
  </si>
  <si>
    <t>Staffing Expenditure</t>
  </si>
  <si>
    <t>STLEA - Senior Leadship Costs</t>
  </si>
  <si>
    <t>610105 - SF: Leadership Teach: Wages and salaries</t>
  </si>
  <si>
    <t>610155 - SF: Leadership - Teaching: Overtime</t>
  </si>
  <si>
    <t>610205 - SF: Leadership Teach: Employer NI</t>
  </si>
  <si>
    <t>610305 - SF: Leadership Teach: Employer pension</t>
  </si>
  <si>
    <t>611100 - SF: Leadership - Non-teaching: Wages and salaries</t>
  </si>
  <si>
    <t>611150 - SF: Leadership - Non-teaching: Overtime</t>
  </si>
  <si>
    <t>611200 - SF: Leadership - Non-teaching: Employer NI</t>
  </si>
  <si>
    <t>611300 - SF: Leadership - Non-teaching: Employer pension</t>
  </si>
  <si>
    <t>STTEA - Teaching Staff Costs</t>
  </si>
  <si>
    <t>612105 - SF: Teachers: Wages and salaries</t>
  </si>
  <si>
    <t>612155 - SF: Teachers: Overtime</t>
  </si>
  <si>
    <t>612205 - SF: Teachers: Employer NI</t>
  </si>
  <si>
    <t>612305 - SF: Teachers: Employer pension</t>
  </si>
  <si>
    <t>STABS - Supply Staff Costs</t>
  </si>
  <si>
    <t>845105 - SP: Bought in supply: Agency teacher long term</t>
  </si>
  <si>
    <t>845155 - SP: Bought in supply: Agency teacher short term</t>
  </si>
  <si>
    <t>845200 - SP: Bought in supply: Agency teaching assts</t>
  </si>
  <si>
    <t>845260 - SP: Bought in supply: Agency cleaning &amp; caretaking</t>
  </si>
  <si>
    <t>845280 - SP: Bought in supply: Agency other occupations</t>
  </si>
  <si>
    <t>STSUP - Educational Support Staff</t>
  </si>
  <si>
    <t>615105 - SF: Teaching Assistants: Wages and salaries</t>
  </si>
  <si>
    <t>615155 - SF: Teaching Assistants: Overtime</t>
  </si>
  <si>
    <t>615205 - SF: Teaching Assistants: Employer NI</t>
  </si>
  <si>
    <t>615305 - SF: Teaching Assistants: Employer pension</t>
  </si>
  <si>
    <t>623100 - SF: Cover supervisors: Wages and salaries</t>
  </si>
  <si>
    <t>623150 - SF: Cover supervisors: Overtime</t>
  </si>
  <si>
    <t>623200 - SF: Cover supervisors: Employer NI</t>
  </si>
  <si>
    <t>623300 - SF: Cover supervisors: Employer pension</t>
  </si>
  <si>
    <t>637105 - SF: Nursery Staff: Wages and salaries</t>
  </si>
  <si>
    <t>637155 - SF: Nursery Staff: Overtime</t>
  </si>
  <si>
    <t>637205 - SF: Nursery Staff: Employer NI</t>
  </si>
  <si>
    <t>637305 - SF: Nursery Staff: Employer pension</t>
  </si>
  <si>
    <t>STADM - Admin Staff Costs</t>
  </si>
  <si>
    <t>625105 - SF: Finance and Admin: Wages and salaries</t>
  </si>
  <si>
    <t>625155 - SF: Finance and Admin: Overtime</t>
  </si>
  <si>
    <t>625205 - SF: Finance and Admin: Employer NI</t>
  </si>
  <si>
    <t>625305 - SF: Finance and Admin: Employer pension</t>
  </si>
  <si>
    <t>STPRE - Premises Staff Costs</t>
  </si>
  <si>
    <t>627100 - SF: Site Staff: Wages and salaries</t>
  </si>
  <si>
    <t>627150 - SF: Site Staff: Overtime</t>
  </si>
  <si>
    <t>627200 - SF: Site Staff: Employer NI</t>
  </si>
  <si>
    <t>627300 - SF: Site Staff: Employer pension</t>
  </si>
  <si>
    <t>630105 - SF: Cleaning Staff: Wages and salaries</t>
  </si>
  <si>
    <t>630155 - SF: Cleaning Staff: Overtime</t>
  </si>
  <si>
    <t>630205 - SF: Cleaning Staff: Employer NI</t>
  </si>
  <si>
    <t>630305 - SF: Cleaning Staff: Employer pension</t>
  </si>
  <si>
    <t>STOTH - Other Staff Costs</t>
  </si>
  <si>
    <t>635100 - SF: Midday Supervisors: Wages and salaries</t>
  </si>
  <si>
    <t>635150 - SF: Midday Supervisors: Overtime</t>
  </si>
  <si>
    <t>635200 - SF: Midday Supervisors: Employer NI</t>
  </si>
  <si>
    <t>635300 - SF: Midday Supervisors: Employer pension</t>
  </si>
  <si>
    <t>645100 - SF Community Facilities Staff Wages and salaries</t>
  </si>
  <si>
    <t>645150 - SF: Community Facilities Staff: Overtime</t>
  </si>
  <si>
    <t>645200 - SF: Community Facilities Staff: Employer NI</t>
  </si>
  <si>
    <t>645300 - SF: Community Facilities Staff Employer Pension</t>
  </si>
  <si>
    <t>640105 - SF: Family Support Workers: Wages and salaries</t>
  </si>
  <si>
    <t>640205 - SF: Family Support Workers: Employer NI</t>
  </si>
  <si>
    <t>640305 - SF: Family supp Workers: Employer Pension</t>
  </si>
  <si>
    <t>647105 - SF: Other Staff Support costs: Wages and salaries</t>
  </si>
  <si>
    <t>647205 - SF: Other Staff Support costs: Employer NI</t>
  </si>
  <si>
    <t>647305 - SF: Other Staff Support costs: Employer Pension</t>
  </si>
  <si>
    <t>648150 - SF: Cost of raising funds: Overtime</t>
  </si>
  <si>
    <t>648200 - SF: Cost of raising funds: Employer NI</t>
  </si>
  <si>
    <t>648300 - SF: Cost of raising funds: Employer pension</t>
  </si>
  <si>
    <t>647155 - SF: Other Staff Support costs: Overtime</t>
  </si>
  <si>
    <t>Total Staffing Expenditure</t>
  </si>
  <si>
    <t>Other Expenditure</t>
  </si>
  <si>
    <t>STIND - Indirect Staff Costs</t>
  </si>
  <si>
    <t>675400 - SF: Ind Emp Exp: Staff travel</t>
  </si>
  <si>
    <t>675430 - SF: Ind Emp Exp: Staff uniforms</t>
  </si>
  <si>
    <t>675445 - SF: Ind Emp Exp: Salary sacrifice scheme costs</t>
  </si>
  <si>
    <t>675465 - SF: Ind Emp Exp: Duty meals</t>
  </si>
  <si>
    <t>675480 - SF: Ind Emp Exp: Occ Health</t>
  </si>
  <si>
    <t>675505 - SF: Ind Emp Exp: Recruitment - educ staff</t>
  </si>
  <si>
    <t>675550 - SF: Ind Emp Exp: Staff Advertising - educ staff</t>
  </si>
  <si>
    <t>675600 - SF: Ind Emp Exp: DBS checks - educ staff</t>
  </si>
  <si>
    <t>675620 - SF: Ind Emp Exp: DBS checks - non educ staff</t>
  </si>
  <si>
    <t>675800 - SF: Ind Emp Exp: Refreshments &amp; hospitality -staff</t>
  </si>
  <si>
    <t>675720 - SF: Ind Emp Exp: Oth Ind Emp Expnse - non-ed staff</t>
  </si>
  <si>
    <t>675810 - SF: Ind Emp Exp: Prof subscriptions - educ staff</t>
  </si>
  <si>
    <t>675820 - SF: Ind Emp Exp: Prof subscriptions - non-ed staff</t>
  </si>
  <si>
    <t>675150 - SF: Ind Emp Exp: Ex-gratia/severance - educ staff</t>
  </si>
  <si>
    <t>675450 - SF: Ind Emp Exp: Staff medical fees</t>
  </si>
  <si>
    <t>675515 - SF: Ind Emp Exp: Recruitment - non educ staff</t>
  </si>
  <si>
    <t>675200 - SF: Ind Emp Exp: Redundancy - educ staff</t>
  </si>
  <si>
    <t>675705 - SF: Ind Emp Exp: Oth. Ind Emp Expense - educ staff</t>
  </si>
  <si>
    <t>675100 - SF: Ind Emp Exp: Apprenticeship levy</t>
  </si>
  <si>
    <t>675410 - SF: Ind Emp Exp: Staff subsistence</t>
  </si>
  <si>
    <t>675560 - SF: Ind Emp Exp: Staff Advertising - support</t>
  </si>
  <si>
    <t>EXDEV - Staff Development</t>
  </si>
  <si>
    <t>675655 - SF: Ind Emp Exp: Staff training - educ staff</t>
  </si>
  <si>
    <t>675675 - SF: Ind Emp Exp: Staff training - non educ staff</t>
  </si>
  <si>
    <t>EXBRM - Buildings Repairs and Maintenance</t>
  </si>
  <si>
    <t>710105 - PR: R&amp;M: Building Repair and Maintenance</t>
  </si>
  <si>
    <t>760550 - PR Oth. Premises Fire Alarm and Extinguisher Svc</t>
  </si>
  <si>
    <t>760600 - PR: Other Premises: Heating and Air Conditioning</t>
  </si>
  <si>
    <t>710100 - PR: R&amp;M: Building Repair and Maintenance</t>
  </si>
  <si>
    <t>EXOCC - Occupancy Costs</t>
  </si>
  <si>
    <t>715100 - PR: Rates: Rates</t>
  </si>
  <si>
    <t>730100 - PR: Cleaning &amp; Caretaking: Cleaning contracts</t>
  </si>
  <si>
    <t>730200 - PR Cleaning &amp; Caretaking: Cleaning Equip/Materials</t>
  </si>
  <si>
    <t>730400 - PR: Cleaning &amp; Caretaking: Supps &amp; Equip</t>
  </si>
  <si>
    <t>730405 - PR: Cleaning &amp; Caretaking: Caretaker Supps &amp; Equip</t>
  </si>
  <si>
    <t>740100 - PR: Security: Security Alarms / CCTV Services</t>
  </si>
  <si>
    <t>760100 - PR: Other Premises: Grounds Maintenance</t>
  </si>
  <si>
    <t>760250 - PR: Other Premises: Refuse Removal</t>
  </si>
  <si>
    <t>760305 - PR: Other Premises: Hygiene Supplies &amp; Services</t>
  </si>
  <si>
    <t>760500 - PR: Other Premises: Appliance Testing</t>
  </si>
  <si>
    <t>760650 - PR: Other Premises: Pest Control</t>
  </si>
  <si>
    <t>760700 - PR: Other Premises: Other Occupancy</t>
  </si>
  <si>
    <t>730300 - PR: Cleaning &amp; Caretaking: Window Cleaning</t>
  </si>
  <si>
    <t>EXUTI - Utilities Expenditure</t>
  </si>
  <si>
    <t>720100 - PR: Energy: Gas</t>
  </si>
  <si>
    <t>720300 - PR: Energy: Electricity</t>
  </si>
  <si>
    <t>760150 - PR: Other Premises: Water and Sewerage</t>
  </si>
  <si>
    <t>720500 - PR: Energy: biomass / renewable</t>
  </si>
  <si>
    <t>EXEDU - Educational Supplies and Services</t>
  </si>
  <si>
    <t>810105 - SP: Educ Supplies: Books</t>
  </si>
  <si>
    <t>810150 - SP: Educ Supplies: Library Services</t>
  </si>
  <si>
    <t>810205 - SP: Educ Supplies: Curriculum Materials</t>
  </si>
  <si>
    <t>810220 - SP: Educ Supplies: Curr. Printing &amp; copying</t>
  </si>
  <si>
    <t>810255 - SP: Educ Supplies: Education Equip (not IT)</t>
  </si>
  <si>
    <t>810305 - SP: Ed Supps: Edation Eqpmt repairs (not IT)</t>
  </si>
  <si>
    <t>810355 - SP: Educ Supplies: Educ Furniture</t>
  </si>
  <si>
    <t>810455 - SP: Educ Supplies: Repair of PE/Music Equipment</t>
  </si>
  <si>
    <t>810505 - SP: Educ Supplies: External education providers</t>
  </si>
  <si>
    <t>820155 - SP: Technology Costs Educ software &amp; licences</t>
  </si>
  <si>
    <t>835120 - SP: Admin: TV licences</t>
  </si>
  <si>
    <t>880105 - SP: Other Supps &amp; Svs: Pupil gifts and prizes</t>
  </si>
  <si>
    <t>880355 - SP: Other Supps &amp; Svs: Academy performances</t>
  </si>
  <si>
    <t>810200 - SP: Educ Supplies: Curriculum Materials</t>
  </si>
  <si>
    <t>810515 - SP: Educ Supplies: Alternative provision costs</t>
  </si>
  <si>
    <t>820175 - SP: Technology Costs: Educational Server</t>
  </si>
  <si>
    <t>855125 - SP: Non-educ contracts: Counsellors</t>
  </si>
  <si>
    <t>810250 - SP: Educ Supplies: Education Equip (not IT)</t>
  </si>
  <si>
    <t>820165 - SP: Technology Costs Educ telephony &amp; connectivity</t>
  </si>
  <si>
    <t>810100 - SP: Educ Supplies: Books</t>
  </si>
  <si>
    <t>EDPRO - Educational Professsional Services</t>
  </si>
  <si>
    <t>825105 - SP: Educ Consultancy: External sports coaches</t>
  </si>
  <si>
    <t>825150 - SP: Educ Consultancy: Peripatetic music teachers</t>
  </si>
  <si>
    <t>825405 - SP: Educ Consultancy: Other Educ consultancy</t>
  </si>
  <si>
    <t>855405 - SP: Non-educ contracts: Ed Psych Consultancy</t>
  </si>
  <si>
    <t>855425 - SP: NonEd contracts: Speech &amp; Language Consultancy</t>
  </si>
  <si>
    <t>855455 - SP: Non-educ contracts: External SEN consultancy</t>
  </si>
  <si>
    <t>825300 - SP: Educ Consultancy: Behaviour support services</t>
  </si>
  <si>
    <t>825330 - SP: Educ Consultancy: Welfare &amp; Attendance</t>
  </si>
  <si>
    <t>855400 - SP: Non-educ contracts: Ed Psych Consultancy</t>
  </si>
  <si>
    <t>EDTRI - Trips Expenditure</t>
  </si>
  <si>
    <t>830105 - SP: School Trips - Travel costs</t>
  </si>
  <si>
    <t>830155 - SP: School Trips - Accom/Entrance</t>
  </si>
  <si>
    <t>830170 - SP: School Trips - Swimming</t>
  </si>
  <si>
    <t>830200 - SP: School Trips -  Food &amp; Drink</t>
  </si>
  <si>
    <t>830250 - SP: School Trips - Sundry</t>
  </si>
  <si>
    <t>EXICT - Technology Expenditure</t>
  </si>
  <si>
    <t>820105 - SP: Technology Costs: Educational IT Hardware</t>
  </si>
  <si>
    <t>820115 - SP: Technology Costs: Educ laptop/PC bundles</t>
  </si>
  <si>
    <t>820305 - SP: Technology Costs: ICT Support contract</t>
  </si>
  <si>
    <t>820315 - SP: Tech Costs: Admin Laptops/PCs/tablets</t>
  </si>
  <si>
    <t>820325 - SP: Technology Costs: ICT Admin Hardware (not Cap)</t>
  </si>
  <si>
    <t>820330 - SP: Technology Costs: Admin Server (not leased)</t>
  </si>
  <si>
    <t>820405 - SP: Technology Costs: ICT Admin Licences</t>
  </si>
  <si>
    <t>820420 - SP: Technology Costs: ICT Admin Broadband</t>
  </si>
  <si>
    <t>820450 - SP: Technology Costs: ICT Admin Consumable</t>
  </si>
  <si>
    <t>810400 - SP: Educ Supplies: Audio Visual</t>
  </si>
  <si>
    <t>820550 - SP: Technology Costs: ICT Hosting Fees</t>
  </si>
  <si>
    <t>820475 - SP: Technology Costs: Printer Consumables</t>
  </si>
  <si>
    <t>EXADM - Admin Costs</t>
  </si>
  <si>
    <t>735200 - PR: Operating leases: Photocopiers</t>
  </si>
  <si>
    <t>835105 - SP: Admin: Curriculum Subscriptions</t>
  </si>
  <si>
    <t>835155 - SP: Admin: Non-ICT Admin licences</t>
  </si>
  <si>
    <t>835205 - SP: Admin: Admin Supplies &amp; Stationery</t>
  </si>
  <si>
    <t>835300 - SP: Admin: Advertising</t>
  </si>
  <si>
    <t>835325 - SP: Admin: Postage and Carriage</t>
  </si>
  <si>
    <t>835350 - SP: Admin: Telephone Costs</t>
  </si>
  <si>
    <t>835400 - SP: Admin: Admin Furniture</t>
  </si>
  <si>
    <t>835425 - SP: Admin: Admin Equip</t>
  </si>
  <si>
    <t>835500 - SP: Admin: Medical</t>
  </si>
  <si>
    <t>835590 - SP: Admin: Other non-curriculum costs</t>
  </si>
  <si>
    <t>890200 - SP Financing costs Loan Int. paid - DfE Group</t>
  </si>
  <si>
    <t>835250 - SP: Admin: Printing</t>
  </si>
  <si>
    <t>835370 - SP: Admin: Mobile Phones</t>
  </si>
  <si>
    <t>835570 - SP: Admin: Bank charges</t>
  </si>
  <si>
    <t>835220 - SP: Admin: Admin Photocopying</t>
  </si>
  <si>
    <t>835275 - SP: Admin: Marketing &amp; PR</t>
  </si>
  <si>
    <t>880535 - SP: Other supplies &amp; services: Charity donations</t>
  </si>
  <si>
    <t>735320 - PR: Operating leases: Laptops, PCs &amp; tablets</t>
  </si>
  <si>
    <t>855350 - SP: Non-Ed contracts: FSM - pupil checks</t>
  </si>
  <si>
    <t>8805000 - SP: Oth supps &amp; svs: Other not attributable exp.</t>
  </si>
  <si>
    <t>EXGOV - Governance Costs</t>
  </si>
  <si>
    <t>865200 - SP: Governance: Academy governor - oth reimb &amp; DBS</t>
  </si>
  <si>
    <t>860100 - SP: Audit: Statutory audit fees</t>
  </si>
  <si>
    <t>860205 - SP: Audit: Internal audit &amp; other fees</t>
  </si>
  <si>
    <t>860300 - SP: Audit: Accounts return</t>
  </si>
  <si>
    <t>865300 - SP: Governance: Trustee/Trust Director - travel</t>
  </si>
  <si>
    <t>865350 - SP: Governance: Trustee/Director - subsistence</t>
  </si>
  <si>
    <t xml:space="preserve">865400 - SP: Governance: Trustee - oth reimb. &amp; DBS </t>
  </si>
  <si>
    <t>EXCON - Non Educational Contracts</t>
  </si>
  <si>
    <t>760355 - PR: Other Premises: Health &amp; Safety</t>
  </si>
  <si>
    <t>760450 - PR: Other Premises: Mechanical Service Contract</t>
  </si>
  <si>
    <t>820525 - SP: Technology Costs: ICT Consultancy</t>
  </si>
  <si>
    <t>855105 - SP: Non-educ contracts: Consultancy Fees</t>
  </si>
  <si>
    <t>855175 - SP: Non-educ contracts: Legal - other</t>
  </si>
  <si>
    <t>855205 - SP: Non-educ contracts: Personnel/HR</t>
  </si>
  <si>
    <t>855225 - SP: Non-educ contracts: Payroll</t>
  </si>
  <si>
    <t>855250 - SP: Non-Ed contracts: Clerking board/gov mtgs</t>
  </si>
  <si>
    <t>855300 - SP: Non-Ed contracts: Prop Management Svs</t>
  </si>
  <si>
    <t>855370 - SP: Non-educ contracts: Admissions service</t>
  </si>
  <si>
    <t>855605 - SP: Non-educ contracts: Other non-educ contracts</t>
  </si>
  <si>
    <t>855475 - SP: Non-educ contracts: Cash Collection services</t>
  </si>
  <si>
    <t>760400 - PR: Other Premises: Electrical Service Contract</t>
  </si>
  <si>
    <t>855155 - SP: Non-educ contracts: Financial</t>
  </si>
  <si>
    <t>EXSUP - Other Supplies and Services</t>
  </si>
  <si>
    <t>750205 - PR: Spec Facilities Before and After School clubs</t>
  </si>
  <si>
    <t>870500 - SP Cost of raising funds - other</t>
  </si>
  <si>
    <t>880550 - SP: Other Supps &amp; Svs: School uniforms (cost)</t>
  </si>
  <si>
    <t>EXCAT - Catering Expenditure</t>
  </si>
  <si>
    <t>850100 - SP: Catering: Catering contract</t>
  </si>
  <si>
    <t>850155 - SP: Catering: Catering - Food &amp; Drink</t>
  </si>
  <si>
    <t>EXOTH - Other Expenditure</t>
  </si>
  <si>
    <t>835555 - SP: Admin: Refreshments/hospitality - non staff</t>
  </si>
  <si>
    <t>840200 - SP: Transport: Vehicle Hire</t>
  </si>
  <si>
    <t>EXINS - Insurance Costs</t>
  </si>
  <si>
    <t>725205 - PR: Insurance: Premises Insurance (not RPA)</t>
  </si>
  <si>
    <t>999990 - SP: Admin OWLSAPS Contribution</t>
  </si>
  <si>
    <t>675755 - SF: Ind Emp Exp: Supply insurance - educ staff</t>
  </si>
  <si>
    <t>675785 - SF: Ind Emp Exp: Employers liability insurance</t>
  </si>
  <si>
    <t>EXTOP - Top Slice Expenditure</t>
  </si>
  <si>
    <t>835170 - SP: Admin Contribs from academies to trust</t>
  </si>
  <si>
    <t>EXCAP - Capital Expenditure</t>
  </si>
  <si>
    <t>710201 - PR: R&amp;M: Building Improvements (Capitalise)</t>
  </si>
  <si>
    <t>710202 - PR: R&amp;M: Building Improvements (Repay CIF Loan)</t>
  </si>
  <si>
    <t>710205 - PR: R&amp;M: Building Improvements</t>
  </si>
  <si>
    <t>820111 - SP: Tech Costs: Educ laptop/PC bundles (Capital)</t>
  </si>
  <si>
    <t>810251 - SP: Educ Supplies: Outdoor Fixtures (Capitalise)</t>
  </si>
  <si>
    <t>820101 - SP: Tech Costs: Educational IT Hardware (Capital)</t>
  </si>
  <si>
    <t>810351 - SP: Educ Supplies: Educ Furniture (Capitalise)</t>
  </si>
  <si>
    <t>835401 - SP: Admin: Admin Furniture (Capitalise)</t>
  </si>
  <si>
    <t>MISC - Unmapped Codes</t>
  </si>
  <si>
    <t>892800 - SP: Asset financing: Revenue Conts to Cap</t>
  </si>
  <si>
    <t>Total Other Expenditure</t>
  </si>
  <si>
    <t>Total Expenditure</t>
  </si>
  <si>
    <t>Surplus / Deficit</t>
  </si>
  <si>
    <t>Fernvale Primary School</t>
  </si>
  <si>
    <t/>
  </si>
  <si>
    <t>Glenmere Primary School</t>
  </si>
  <si>
    <t>Hinckley Parks Primary</t>
  </si>
  <si>
    <t>Hollycroft Primary School</t>
  </si>
  <si>
    <t>Langmoor Primary School</t>
  </si>
  <si>
    <t>Little Hill Primary School</t>
  </si>
  <si>
    <t>New Lubbesthorpe Primary School</t>
  </si>
  <si>
    <t>Newlands Primary School</t>
  </si>
  <si>
    <t>OWLS Academy Trust</t>
  </si>
  <si>
    <t>Ravenhurst Primary School</t>
  </si>
  <si>
    <t>Commentary</t>
  </si>
  <si>
    <t>If we exclude Capital, then all schools matched or exceeded the predicted income in their revised budgets.  However, there is some variation within the different categories that are worth noting:</t>
  </si>
  <si>
    <t xml:space="preserve">All schools recevied lower UIFSM income than was budgeted for.  This is NOT a budgeting failure, but relates to a late announcement by the DfE that the allocation in advance for Sept 2026 to Mar 2027 would be reduced in expectation that some children would be from families </t>
  </si>
  <si>
    <t xml:space="preserve">1. </t>
  </si>
  <si>
    <t xml:space="preserve">2. </t>
  </si>
  <si>
    <t>receiving Universal Credit and therefore funding would come from the UC FSM grant instead.</t>
  </si>
  <si>
    <t>The Inclusion in Mainstream Fund (IMG) was not known about when budgets were revised, and has therefore resulted in additional income.</t>
  </si>
  <si>
    <t xml:space="preserve">3. </t>
  </si>
  <si>
    <t>Some income has been coded correctly on Finance but had the code in the budget changed when revised budgets were imported.  I will flag this up to the relevant SBMs and advise them to ensure they enter their actuals using the coding in their budget.</t>
  </si>
  <si>
    <t>Wages</t>
  </si>
  <si>
    <t>Capital income appears to be well under forecast, but a lot of this is where schools indicated a transfer from Reveue into Capital on their budget.  This transfer will actuall be applied when we process the Accruals and via the accounts, so is not yet entered.</t>
  </si>
  <si>
    <t>Additionally, some CIF projects came in under budget so the CIF income that was acrrued into August 2025 had to be repaid.</t>
  </si>
  <si>
    <t>Overall spend on wages is currently showing as £78K overspent compared to budgets.  To this we will need to add a further £80K accrual for Support Staff back pay relatign to the April 2026 pay award.  So total overspend is £168K.</t>
  </si>
  <si>
    <t>£74K of this is sitting against Supply Staff.</t>
  </si>
  <si>
    <t>HP - £36K overspend against supply is offset by £36K underspend against Teachers.</t>
  </si>
  <si>
    <t>Glenmere wages cost AFTER accruing for back pay is £9K underspend</t>
  </si>
  <si>
    <t>Hollycroft and Langmoor overspend after accruals will only be £6K between them.</t>
  </si>
  <si>
    <t>OWLS wages are within £100 of budget proposal (but only 3 staff, and no overtime, so very few variables)</t>
  </si>
  <si>
    <t>£57K of this is sitting against Teachers and Leadership (but of note is that £35K of this can be attributed to a settlement Agreement arranged after budgets were revised.</t>
  </si>
  <si>
    <t>Overall</t>
  </si>
  <si>
    <t xml:space="preserve">At face value the report is pointing to a cumulative in-year deficit of £782K.  BUT we had Capital reserves of £858K brought forward that were ring-fenced to pay for CIF work carried out during 2025-26.  So an in-year deficit was inevitable. </t>
  </si>
  <si>
    <t>Once we adjust for that Capital Carry forward, then we are looking at a pre-accruals in-year surplus across the Trust of £76K.</t>
  </si>
  <si>
    <t>We can then further factor in that in August we repaid CIF loans totalling £200K. Had we not taken this action then we wou dlbe looking at a health outturn.</t>
  </si>
  <si>
    <t>Of note:</t>
  </si>
  <si>
    <t>Fernvale and Glenmere repaid CIF loans of just over £18K each.  Even if we adjust for this, both schools are currently showing an in-year deficit (£33K for Fernvale, £4K for Glenmere) before accruals.</t>
  </si>
  <si>
    <t>Hinckley Parks currently has a pre-accruals in-year deficit of £21K</t>
  </si>
  <si>
    <t xml:space="preserve">Little Hill repaid £92K of CIF loan. After we adjust for spending the CIF carry forward this leaves them with an in-year deficit of £47K.  If we hadn't repaid the CIF loan this would therefore have been an in-year surplus of £45K.  </t>
  </si>
  <si>
    <t>Considering this was achieved without a Trust contribution for the water supply works (agreed at £30K) this is a much better outcome than expected.</t>
  </si>
  <si>
    <t>For all the other schools, even after repaying CIF loans, once we adjust for CIF spend they are showing an in-year surplus at the present time, thorugh Accruals will change this.</t>
  </si>
  <si>
    <t>A revised report will be prepared once accruals information has been received from all of the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</si>
</sst>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0B9CB"/>
      </patternFill>
    </fill>
    <fill>
      <patternFill patternType="solid">
        <fgColor rgb="FFE9ECEE"/>
      </patternFill>
    </fill>
  </fills>
  <borders count="2">
    <border>
      <left/>
      <right/>
      <top/>
      <bottom/>
      <diagonal/>
    </border>
    <border>
      <left/>
      <right/>
      <top/>
      <bottom style="thin">
        <color rgb="FFDBE0E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0" xfId="0" applyFont="1" applyFill="1" applyAlignment="1">
      <alignment horizontal="left"/>
    </xf>
    <xf numFmtId="0" fontId="0" fillId="3" borderId="0" xfId="0" applyFill="1"/>
    <xf numFmtId="0" fontId="0" fillId="0" borderId="0" xfId="0" applyAlignment="1">
      <alignment horizontal="left"/>
    </xf>
    <xf numFmtId="0" fontId="4" fillId="3" borderId="0" xfId="0" applyFont="1" applyFill="1" applyAlignment="1">
      <alignment horizontal="right" wrapText="1"/>
    </xf>
    <xf numFmtId="0" fontId="3" fillId="0" borderId="0" xfId="0" applyFont="1" applyAlignment="1">
      <alignment horizontal="left"/>
    </xf>
    <xf numFmtId="37" fontId="0" fillId="0" borderId="0" xfId="0" applyNumberFormat="1"/>
    <xf numFmtId="9" fontId="5" fillId="0" borderId="0" xfId="0" applyNumberFormat="1" applyFont="1"/>
    <xf numFmtId="0" fontId="5" fillId="0" borderId="0" xfId="0" applyFont="1"/>
    <xf numFmtId="37" fontId="5" fillId="0" borderId="0" xfId="0" applyNumberFormat="1" applyFont="1"/>
    <xf numFmtId="0" fontId="3" fillId="3" borderId="0" xfId="0" applyFont="1" applyFill="1" applyAlignment="1">
      <alignment horizontal="left"/>
    </xf>
    <xf numFmtId="37" fontId="4" fillId="3" borderId="0" xfId="0" applyNumberFormat="1" applyFont="1" applyFill="1"/>
    <xf numFmtId="9" fontId="4" fillId="3" borderId="0" xfId="0" applyNumberFormat="1" applyFont="1" applyFill="1"/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0" fillId="0" borderId="1" xfId="0" applyBorder="1"/>
    <xf numFmtId="37" fontId="0" fillId="0" borderId="1" xfId="0" applyNumberFormat="1" applyBorder="1"/>
    <xf numFmtId="9" fontId="0" fillId="0" borderId="1" xfId="0" applyNumberFormat="1" applyBorder="1"/>
    <xf numFmtId="0" fontId="4" fillId="0" borderId="0" xfId="0" applyFont="1"/>
    <xf numFmtId="0" fontId="4" fillId="3" borderId="0" xfId="0" applyFont="1" applyFill="1"/>
    <xf numFmtId="0" fontId="2" fillId="0" borderId="0" xfId="0" applyFont="1" applyAlignment="1">
      <alignment horizontal="left"/>
    </xf>
    <xf numFmtId="0" fontId="0" fillId="2" borderId="0" xfId="0" applyFill="1"/>
    <xf numFmtId="0" fontId="0" fillId="3" borderId="0" xfId="0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0" fillId="0" borderId="1" xfId="0" applyBorder="1"/>
    <xf numFmtId="0" fontId="3" fillId="3" borderId="0" xfId="0" applyFont="1" applyFill="1"/>
    <xf numFmtId="0" fontId="4" fillId="3" borderId="0" xfId="0" applyFont="1" applyFill="1"/>
    <xf numFmtId="37" fontId="6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B1:AA343"/>
  <sheetViews>
    <sheetView showGridLines="0" tabSelected="1" topLeftCell="A310" zoomScaleNormal="100" workbookViewId="0">
      <selection activeCell="C340" sqref="C340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2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2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27" ht="21" x14ac:dyDescent="0.35">
      <c r="B3" s="1" t="s">
        <v>1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2:27" x14ac:dyDescent="0.25">
      <c r="B4" s="3" t="s">
        <v>3</v>
      </c>
    </row>
    <row r="5" spans="2:27" x14ac:dyDescent="0.25">
      <c r="B5" s="3" t="s">
        <v>4</v>
      </c>
    </row>
    <row r="8" spans="2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2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2:27" ht="17.25" x14ac:dyDescent="0.3">
      <c r="B10" s="5" t="s">
        <v>21</v>
      </c>
    </row>
    <row r="11" spans="2:27" collapsed="1" x14ac:dyDescent="0.25">
      <c r="B11" t="s">
        <v>22</v>
      </c>
      <c r="D11" s="6">
        <f>SUM(D12:D12)</f>
        <v>-1231305.3599999999</v>
      </c>
      <c r="E11" s="6">
        <f>SUM(E12:E12)</f>
        <v>-1231299.71</v>
      </c>
      <c r="F11" s="6">
        <f>SUM(F12:F12)</f>
        <v>0</v>
      </c>
      <c r="G11" s="6">
        <f>SUM(G12:G12)</f>
        <v>5.65</v>
      </c>
      <c r="H11" s="7">
        <f t="shared" ref="H11:H42" si="0">IF(E11&lt;&gt;0, (D11+F11)/E11, 0)</f>
        <v>1.0000045886472271</v>
      </c>
      <c r="J11" s="6">
        <f>SUM(J12:J12)</f>
        <v>-14775597</v>
      </c>
      <c r="K11" s="6">
        <f>SUM(K12:K12)</f>
        <v>-14775596.48</v>
      </c>
      <c r="L11" s="6">
        <f>SUM(L12:L12)</f>
        <v>0</v>
      </c>
      <c r="M11" s="6">
        <f>SUM(M12:M12)</f>
        <v>0.52</v>
      </c>
      <c r="N11" s="7">
        <f t="shared" ref="N11:N42" si="1">IF(K11&lt;&gt;0, (J11+L11)/K11, 0)</f>
        <v>1.0000000351931646</v>
      </c>
      <c r="P11" s="6">
        <f>SUM(P12:P12)</f>
        <v>-14775596.5</v>
      </c>
      <c r="Q11" s="6">
        <f>SUM(Q12:Q12)</f>
        <v>-14775596.48</v>
      </c>
      <c r="R11" s="6">
        <f>SUM(R12:R12)</f>
        <v>-0.02</v>
      </c>
      <c r="T11" s="6">
        <f t="shared" ref="T11:Y11" si="2">SUM(T12:T12)</f>
        <v>-14775596.48</v>
      </c>
      <c r="U11" s="6">
        <f t="shared" si="2"/>
        <v>-14775597</v>
      </c>
      <c r="V11" s="6">
        <f t="shared" si="2"/>
        <v>0</v>
      </c>
      <c r="W11" s="6">
        <f t="shared" si="2"/>
        <v>0</v>
      </c>
      <c r="X11" s="6">
        <f t="shared" si="2"/>
        <v>-14775597</v>
      </c>
      <c r="Y11" s="6">
        <f t="shared" si="2"/>
        <v>0.52000000071711838</v>
      </c>
      <c r="Z11" s="7">
        <f t="shared" ref="Z11:Z42" si="3">IF(T11&lt;&gt;0, Y11/T11, 0)</f>
        <v>-3.519316471730814E-8</v>
      </c>
    </row>
    <row r="12" spans="2:27" hidden="1" outlineLevel="1" x14ac:dyDescent="0.25">
      <c r="C12" s="8" t="s">
        <v>23</v>
      </c>
      <c r="D12" s="9">
        <f>'Fernvale Primary School'!D12+'Glenmere Primary School'!D12+'Hinckley Parks Primary'!D12+'Hollycroft Primary School'!D12+'Langmoor Primary School'!D12+'Little Hill Primary School'!D12+'New Lubbesthorpe Primary School'!D12+'Newlands Primary School'!D12+'Ravenhurst Primary School'!D12</f>
        <v>-1231305.3599999999</v>
      </c>
      <c r="E12" s="9">
        <f>'Fernvale Primary School'!E12+'Glenmere Primary School'!E12+'Hinckley Parks Primary'!E12+'Hollycroft Primary School'!E12+'Langmoor Primary School'!E12+'Little Hill Primary School'!E12+'New Lubbesthorpe Primary School'!E12+'Newlands Primary School'!E12+'Ravenhurst Primary School'!E12</f>
        <v>-1231299.71</v>
      </c>
      <c r="F12" s="9">
        <f>'Fernvale Primary School'!F12+'Glenmere Primary School'!F12+'Hinckley Parks Primary'!F12+'Hollycroft Primary School'!F12+'Langmoor Primary School'!F12+'Little Hill Primary School'!F12+'New Lubbesthorpe Primary School'!F12+'Newlands Primary School'!F12+'Ravenhurst Primary School'!F12</f>
        <v>0</v>
      </c>
      <c r="G12" s="9">
        <f>'Fernvale Primary School'!G12+'Glenmere Primary School'!G12+'Hinckley Parks Primary'!G12+'Hollycroft Primary School'!G12+'Langmoor Primary School'!G12+'Little Hill Primary School'!G12+'New Lubbesthorpe Primary School'!G12+'Newlands Primary School'!G12+'Ravenhurst Primary School'!G12</f>
        <v>5.65</v>
      </c>
      <c r="H12" s="7">
        <f t="shared" si="0"/>
        <v>1.0000045886472271</v>
      </c>
      <c r="J12" s="9">
        <f>'Fernvale Primary School'!J12+'Glenmere Primary School'!J12+'Hinckley Parks Primary'!J12+'Hollycroft Primary School'!J12+'Langmoor Primary School'!J12+'Little Hill Primary School'!J12+'New Lubbesthorpe Primary School'!J12+'Newlands Primary School'!J12+'Ravenhurst Primary School'!J12</f>
        <v>-14775597</v>
      </c>
      <c r="K12" s="9">
        <f>'Fernvale Primary School'!K12+'Glenmere Primary School'!K12+'Hinckley Parks Primary'!K12+'Hollycroft Primary School'!K12+'Langmoor Primary School'!K12+'Little Hill Primary School'!K12+'New Lubbesthorpe Primary School'!K12+'Newlands Primary School'!K12+'Ravenhurst Primary School'!K12</f>
        <v>-14775596.48</v>
      </c>
      <c r="L12" s="9">
        <f>'Fernvale Primary School'!L12+'Glenmere Primary School'!L12+'Hinckley Parks Primary'!L12+'Hollycroft Primary School'!L12+'Langmoor Primary School'!L12+'Little Hill Primary School'!L12+'New Lubbesthorpe Primary School'!L12+'Newlands Primary School'!L12+'Ravenhurst Primary School'!L12</f>
        <v>0</v>
      </c>
      <c r="M12" s="9">
        <f>'Fernvale Primary School'!M12+'Glenmere Primary School'!M12+'Hinckley Parks Primary'!M12+'Hollycroft Primary School'!M12+'Langmoor Primary School'!M12+'Little Hill Primary School'!M12+'New Lubbesthorpe Primary School'!M12+'Newlands Primary School'!M12+'Ravenhurst Primary School'!M12</f>
        <v>0.52</v>
      </c>
      <c r="N12" s="7">
        <f t="shared" si="1"/>
        <v>1.0000000351931646</v>
      </c>
      <c r="P12" s="9">
        <f>'Fernvale Primary School'!P12+'Glenmere Primary School'!P12+'Hinckley Parks Primary'!P12+'Hollycroft Primary School'!P12+'Langmoor Primary School'!P12+'Little Hill Primary School'!P12+'New Lubbesthorpe Primary School'!P12+'Newlands Primary School'!P12+'Ravenhurst Primary School'!P12</f>
        <v>-14775596.5</v>
      </c>
      <c r="Q12" s="9">
        <f>'Fernvale Primary School'!Q12+'Glenmere Primary School'!Q12+'Hinckley Parks Primary'!Q12+'Hollycroft Primary School'!Q12+'Langmoor Primary School'!Q12+'Little Hill Primary School'!Q12+'New Lubbesthorpe Primary School'!Q12+'Newlands Primary School'!Q12+'Ravenhurst Primary School'!Q12</f>
        <v>-14775596.48</v>
      </c>
      <c r="R12" s="9">
        <f>'Fernvale Primary School'!R12+'Glenmere Primary School'!R12+'Hinckley Parks Primary'!R12+'Hollycroft Primary School'!R12+'Langmoor Primary School'!R12+'Little Hill Primary School'!R12+'New Lubbesthorpe Primary School'!R12+'Newlands Primary School'!R12+'Ravenhurst Primary School'!R12</f>
        <v>-0.02</v>
      </c>
      <c r="T12" s="9">
        <f>'Fernvale Primary School'!T12+'Glenmere Primary School'!T12+'Hinckley Parks Primary'!T12+'Hollycroft Primary School'!T12+'Langmoor Primary School'!T12+'Little Hill Primary School'!T12+'New Lubbesthorpe Primary School'!T12+'Newlands Primary School'!T12+'Ravenhurst Primary School'!T12</f>
        <v>-14775596.48</v>
      </c>
      <c r="U12" s="9">
        <f>'Fernvale Primary School'!U12+'Glenmere Primary School'!U12+'Hinckley Parks Primary'!U12+'Hollycroft Primary School'!U12+'Langmoor Primary School'!U12+'Little Hill Primary School'!U12+'New Lubbesthorpe Primary School'!U12+'Newlands Primary School'!U12+'Ravenhurst Primary School'!U12</f>
        <v>-14775597</v>
      </c>
      <c r="V12" s="9">
        <f>IF('Fernvale Primary School'!V12="",0,'Fernvale Primary School'!V12)+IF('Glenmere Primary School'!V12="",0,'Glenmere Primary School'!V12)+IF('Hinckley Parks Primary'!V12="",0,'Hinckley Parks Primary'!V12)+IF('Hollycroft Primary School'!V12="",0,'Hollycroft Primary School'!V12)+IF('Langmoor Primary School'!V12="",0,'Langmoor Primary School'!V12)+IF('Little Hill Primary School'!V12="",0,'Little Hill Primary School'!V12)+IF('New Lubbesthorpe Primary School'!V12="",0,'New Lubbesthorpe Primary School'!V12)+IF('Newlands Primary School'!V12="",0,'Newlands Primary School'!V12)+IF('Ravenhurst Primary School'!V12="",0,'Ravenhurst Primary School'!V12)</f>
        <v>0</v>
      </c>
      <c r="W12" s="9">
        <f>'Fernvale Primary School'!W12+'Glenmere Primary School'!W12+'Hinckley Parks Primary'!W12+'Hollycroft Primary School'!W12+'Langmoor Primary School'!W12+'Little Hill Primary School'!W12+'New Lubbesthorpe Primary School'!W12+'Newlands Primary School'!W12+'Ravenhurst Primary School'!W12</f>
        <v>0</v>
      </c>
      <c r="X12" s="9">
        <f>'Fernvale Primary School'!X12+'Glenmere Primary School'!X12+'Hinckley Parks Primary'!X12+'Hollycroft Primary School'!X12+'Langmoor Primary School'!X12+'Little Hill Primary School'!X12+'New Lubbesthorpe Primary School'!X12+'Newlands Primary School'!X12+'Ravenhurst Primary School'!X12</f>
        <v>-14775597</v>
      </c>
      <c r="Y12" s="9">
        <f>'Fernvale Primary School'!Y12+'Glenmere Primary School'!Y12+'Hinckley Parks Primary'!Y12+'Hollycroft Primary School'!Y12+'Langmoor Primary School'!Y12+'Little Hill Primary School'!Y12+'New Lubbesthorpe Primary School'!Y12+'Newlands Primary School'!Y12+'Ravenhurst Primary School'!Y12</f>
        <v>0.52000000071711838</v>
      </c>
      <c r="Z12" s="7">
        <f t="shared" si="3"/>
        <v>-3.519316471730814E-8</v>
      </c>
    </row>
    <row r="13" spans="2:27" collapsed="1" x14ac:dyDescent="0.25">
      <c r="B13" t="s">
        <v>24</v>
      </c>
      <c r="D13" s="6">
        <f>SUM(D14:D20)</f>
        <v>-84812.1</v>
      </c>
      <c r="E13" s="6">
        <f>SUM(E14:E20)</f>
        <v>-77359.66</v>
      </c>
      <c r="F13" s="6">
        <f>SUM(F14:F20)</f>
        <v>0</v>
      </c>
      <c r="G13" s="6">
        <f>SUM(G14:G20)</f>
        <v>7452.4400000000005</v>
      </c>
      <c r="H13" s="7">
        <f t="shared" si="0"/>
        <v>1.0963349632095074</v>
      </c>
      <c r="J13" s="6">
        <f>SUM(J14:J20)</f>
        <v>-2097376.27</v>
      </c>
      <c r="K13" s="6">
        <f>SUM(K14:K20)</f>
        <v>-2046417.27</v>
      </c>
      <c r="L13" s="6">
        <f>SUM(L14:L20)</f>
        <v>0</v>
      </c>
      <c r="M13" s="6">
        <f>SUM(M14:M20)</f>
        <v>50959.000000000007</v>
      </c>
      <c r="N13" s="7">
        <f t="shared" si="1"/>
        <v>1.0249015685838108</v>
      </c>
      <c r="P13" s="6">
        <f>SUM(P14:P20)</f>
        <v>-2014563.27</v>
      </c>
      <c r="Q13" s="6">
        <f>SUM(Q14:Q20)</f>
        <v>-2046417.27</v>
      </c>
      <c r="R13" s="6">
        <f>SUM(R14:R20)</f>
        <v>31854</v>
      </c>
      <c r="T13" s="6">
        <f t="shared" ref="T13:Y13" si="4">SUM(T14:T20)</f>
        <v>-2046417.27</v>
      </c>
      <c r="U13" s="6">
        <f t="shared" si="4"/>
        <v>-2097376.27</v>
      </c>
      <c r="V13" s="6">
        <f t="shared" si="4"/>
        <v>0</v>
      </c>
      <c r="W13" s="6">
        <f t="shared" si="4"/>
        <v>0</v>
      </c>
      <c r="X13" s="6">
        <f t="shared" si="4"/>
        <v>-2097376.27</v>
      </c>
      <c r="Y13" s="6">
        <f t="shared" si="4"/>
        <v>50959.000000000007</v>
      </c>
      <c r="Z13" s="7">
        <f t="shared" si="3"/>
        <v>-2.490156858381087E-2</v>
      </c>
    </row>
    <row r="14" spans="2:27" hidden="1" outlineLevel="1" x14ac:dyDescent="0.25">
      <c r="C14" s="8" t="s">
        <v>25</v>
      </c>
      <c r="D14" s="9">
        <f>'Fernvale Primary School'!D14+'Glenmere Primary School'!D14+'Hinckley Parks Primary'!D14+'Hollycroft Primary School'!D15+'Langmoor Primary School'!D14+'Little Hill Primary School'!D14+'New Lubbesthorpe Primary School'!D14+'Newlands Primary School'!D14+'Ravenhurst Primary School'!D14</f>
        <v>-85512.1</v>
      </c>
      <c r="E14" s="9">
        <f>'Fernvale Primary School'!E14+'Glenmere Primary School'!E14+'Hinckley Parks Primary'!E14+'Hollycroft Primary School'!E15+'Langmoor Primary School'!E14+'Little Hill Primary School'!E14+'New Lubbesthorpe Primary School'!E14+'Newlands Primary School'!E14+'Ravenhurst Primary School'!E14</f>
        <v>-77359.66</v>
      </c>
      <c r="F14" s="9">
        <f>'Fernvale Primary School'!F14+'Glenmere Primary School'!F14+'Hinckley Parks Primary'!F14+'Hollycroft Primary School'!F15+'Langmoor Primary School'!F14+'Little Hill Primary School'!F14+'New Lubbesthorpe Primary School'!F14+'Newlands Primary School'!F14+'Ravenhurst Primary School'!F14</f>
        <v>0</v>
      </c>
      <c r="G14" s="9">
        <f>'Fernvale Primary School'!G14+'Glenmere Primary School'!G14+'Hinckley Parks Primary'!G14+'Hollycroft Primary School'!G15+'Langmoor Primary School'!G14+'Little Hill Primary School'!G14+'New Lubbesthorpe Primary School'!G14+'Newlands Primary School'!G14+'Ravenhurst Primary School'!G14</f>
        <v>8152.4400000000005</v>
      </c>
      <c r="H14" s="7">
        <f t="shared" si="0"/>
        <v>1.1053836069083034</v>
      </c>
      <c r="J14" s="9">
        <f>'Fernvale Primary School'!J14+'Glenmere Primary School'!J14+'Hinckley Parks Primary'!J14+'Hollycroft Primary School'!J15+'Langmoor Primary School'!J14+'Little Hill Primary School'!J14+'New Lubbesthorpe Primary School'!J14+'Newlands Primary School'!J14+'Ravenhurst Primary School'!J14</f>
        <v>-85512.1</v>
      </c>
      <c r="K14" s="9">
        <f>'Fernvale Primary School'!K14+'Glenmere Primary School'!K14+'Hinckley Parks Primary'!K14+'Hollycroft Primary School'!K15+'Langmoor Primary School'!K14+'Little Hill Primary School'!K14+'New Lubbesthorpe Primary School'!K14+'Newlands Primary School'!K14+'Ravenhurst Primary School'!K14</f>
        <v>-77359.66</v>
      </c>
      <c r="L14" s="9">
        <f>'Fernvale Primary School'!L14+'Glenmere Primary School'!L14+'Hinckley Parks Primary'!L14+'Hollycroft Primary School'!L15+'Langmoor Primary School'!L14+'Little Hill Primary School'!L14+'New Lubbesthorpe Primary School'!L14+'Newlands Primary School'!L14+'Ravenhurst Primary School'!L14</f>
        <v>0</v>
      </c>
      <c r="M14" s="9">
        <f>'Fernvale Primary School'!M14+'Glenmere Primary School'!M14+'Hinckley Parks Primary'!M14+'Hollycroft Primary School'!M15+'Langmoor Primary School'!M14+'Little Hill Primary School'!M14+'New Lubbesthorpe Primary School'!M14+'Newlands Primary School'!M14+'Ravenhurst Primary School'!M14</f>
        <v>8152.4400000000005</v>
      </c>
      <c r="N14" s="7">
        <f t="shared" si="1"/>
        <v>1.1053836069083034</v>
      </c>
      <c r="P14" s="9">
        <f>'Fernvale Primary School'!P14+'Glenmere Primary School'!P14+'Hinckley Parks Primary'!P14+'Hollycroft Primary School'!P15+'Langmoor Primary School'!P14+'Little Hill Primary School'!P14+'New Lubbesthorpe Primary School'!P14+'Newlands Primary School'!P14+'Ravenhurst Primary School'!P14</f>
        <v>-76530.66</v>
      </c>
      <c r="Q14" s="9">
        <f>'Fernvale Primary School'!Q14+'Glenmere Primary School'!Q14+'Hinckley Parks Primary'!Q14+'Hollycroft Primary School'!Q15+'Langmoor Primary School'!Q14+'Little Hill Primary School'!Q14+'New Lubbesthorpe Primary School'!Q14+'Newlands Primary School'!Q14+'Ravenhurst Primary School'!Q14</f>
        <v>-77359.66</v>
      </c>
      <c r="R14" s="9">
        <f>'Fernvale Primary School'!R14+'Glenmere Primary School'!R14+'Hinckley Parks Primary'!R14+'Hollycroft Primary School'!R15+'Langmoor Primary School'!R14+'Little Hill Primary School'!R14+'New Lubbesthorpe Primary School'!R14+'Newlands Primary School'!R14+'Ravenhurst Primary School'!R14</f>
        <v>829</v>
      </c>
      <c r="T14" s="9">
        <f>'Fernvale Primary School'!T14+'Glenmere Primary School'!T14+'Hinckley Parks Primary'!T14+'Hollycroft Primary School'!T15+'Langmoor Primary School'!T14+'Little Hill Primary School'!T14+'New Lubbesthorpe Primary School'!T14+'Newlands Primary School'!T14+'Ravenhurst Primary School'!T14</f>
        <v>-77359.66</v>
      </c>
      <c r="U14" s="9">
        <f>'Fernvale Primary School'!U14+'Glenmere Primary School'!U14+'Hinckley Parks Primary'!U14+'Hollycroft Primary School'!U15+'Langmoor Primary School'!U14+'Little Hill Primary School'!U14+'New Lubbesthorpe Primary School'!U14+'Newlands Primary School'!U14+'Ravenhurst Primary School'!U14</f>
        <v>-85512.1</v>
      </c>
      <c r="V14" s="9">
        <f>IF('Fernvale Primary School'!V14="",0,'Fernvale Primary School'!V14)+IF('Glenmere Primary School'!V14="",0,'Glenmere Primary School'!V14)+IF('Hinckley Parks Primary'!V14="",0,'Hinckley Parks Primary'!V14)+IF('Hollycroft Primary School'!V15="",0,'Hollycroft Primary School'!V15)+IF('Langmoor Primary School'!V14="",0,'Langmoor Primary School'!V14)+IF('Little Hill Primary School'!V14="",0,'Little Hill Primary School'!V14)+IF('New Lubbesthorpe Primary School'!V14="",0,'New Lubbesthorpe Primary School'!V14)+IF('Newlands Primary School'!V14="",0,'Newlands Primary School'!V14)+IF('Ravenhurst Primary School'!V14="",0,'Ravenhurst Primary School'!V14)</f>
        <v>0</v>
      </c>
      <c r="W14" s="9">
        <f>'Fernvale Primary School'!W14+'Glenmere Primary School'!W14+'Hinckley Parks Primary'!W14+'Hollycroft Primary School'!W15+'Langmoor Primary School'!W14+'Little Hill Primary School'!W14+'New Lubbesthorpe Primary School'!W14+'Newlands Primary School'!W14+'Ravenhurst Primary School'!W14</f>
        <v>0</v>
      </c>
      <c r="X14" s="9">
        <f>'Fernvale Primary School'!X14+'Glenmere Primary School'!X14+'Hinckley Parks Primary'!X14+'Hollycroft Primary School'!X15+'Langmoor Primary School'!X14+'Little Hill Primary School'!X14+'New Lubbesthorpe Primary School'!X14+'Newlands Primary School'!X14+'Ravenhurst Primary School'!X14</f>
        <v>-85512.1</v>
      </c>
      <c r="Y14" s="9">
        <f>'Fernvale Primary School'!Y14+'Glenmere Primary School'!Y14+'Hinckley Parks Primary'!Y14+'Hollycroft Primary School'!Y15+'Langmoor Primary School'!Y14+'Little Hill Primary School'!Y14+'New Lubbesthorpe Primary School'!Y14+'Newlands Primary School'!Y14+'Ravenhurst Primary School'!Y14</f>
        <v>8152.4400000000005</v>
      </c>
      <c r="Z14" s="7">
        <f t="shared" si="3"/>
        <v>-0.10538360690830337</v>
      </c>
    </row>
    <row r="15" spans="2:27" hidden="1" outlineLevel="1" x14ac:dyDescent="0.25">
      <c r="C15" s="8" t="s">
        <v>26</v>
      </c>
      <c r="D15" s="9">
        <f>'Fernvale Primary School'!D15+'Glenmere Primary School'!D15+'Hinckley Parks Primary'!D15+'Hollycroft Primary School'!D16+'Langmoor Primary School'!D15+'Little Hill Primary School'!D15+'New Lubbesthorpe Primary School'!D15+'Newlands Primary School'!D15+'Ravenhurst Primary School'!D15</f>
        <v>700</v>
      </c>
      <c r="E15" s="9">
        <f>'Fernvale Primary School'!E15+'Glenmere Primary School'!E15+'Hinckley Parks Primary'!E15+'Hollycroft Primary School'!E16+'Langmoor Primary School'!E15+'Little Hill Primary School'!E15+'New Lubbesthorpe Primary School'!E15+'Newlands Primary School'!E15+'Ravenhurst Primary School'!E15</f>
        <v>0</v>
      </c>
      <c r="F15" s="9">
        <f>'Fernvale Primary School'!F15+'Glenmere Primary School'!F15+'Hinckley Parks Primary'!F15+'Hollycroft Primary School'!F16+'Langmoor Primary School'!F15+'Little Hill Primary School'!F15+'New Lubbesthorpe Primary School'!F15+'Newlands Primary School'!F15+'Ravenhurst Primary School'!F15</f>
        <v>0</v>
      </c>
      <c r="G15" s="9">
        <f>'Fernvale Primary School'!G15+'Glenmere Primary School'!G15+'Hinckley Parks Primary'!G15+'Hollycroft Primary School'!G16+'Langmoor Primary School'!G15+'Little Hill Primary School'!G15+'New Lubbesthorpe Primary School'!G15+'Newlands Primary School'!G15+'Ravenhurst Primary School'!G15</f>
        <v>-700</v>
      </c>
      <c r="H15" s="7">
        <f t="shared" si="0"/>
        <v>0</v>
      </c>
      <c r="J15" s="9">
        <f>'Fernvale Primary School'!J15+'Glenmere Primary School'!J15+'Hinckley Parks Primary'!J15+'Hollycroft Primary School'!J16+'Langmoor Primary School'!J15+'Little Hill Primary School'!J15+'New Lubbesthorpe Primary School'!J15+'Newlands Primary School'!J15+'Ravenhurst Primary School'!J15</f>
        <v>-785725.75</v>
      </c>
      <c r="K15" s="9">
        <f>'Fernvale Primary School'!K15+'Glenmere Primary School'!K15+'Hinckley Parks Primary'!K15+'Hollycroft Primary School'!K16+'Langmoor Primary School'!K15+'Little Hill Primary School'!K15+'New Lubbesthorpe Primary School'!K15+'Newlands Primary School'!K15+'Ravenhurst Primary School'!K15</f>
        <v>-776983.36</v>
      </c>
      <c r="L15" s="9">
        <f>'Fernvale Primary School'!L15+'Glenmere Primary School'!L15+'Hinckley Parks Primary'!L15+'Hollycroft Primary School'!L16+'Langmoor Primary School'!L15+'Little Hill Primary School'!L15+'New Lubbesthorpe Primary School'!L15+'Newlands Primary School'!L15+'Ravenhurst Primary School'!L15</f>
        <v>0</v>
      </c>
      <c r="M15" s="9">
        <f>'Fernvale Primary School'!M15+'Glenmere Primary School'!M15+'Hinckley Parks Primary'!M15+'Hollycroft Primary School'!M16+'Langmoor Primary School'!M15+'Little Hill Primary School'!M15+'New Lubbesthorpe Primary School'!M15+'Newlands Primary School'!M15+'Ravenhurst Primary School'!M15</f>
        <v>8742.39</v>
      </c>
      <c r="N15" s="7">
        <f t="shared" si="1"/>
        <v>1.0112517081446892</v>
      </c>
      <c r="P15" s="9">
        <f>'Fernvale Primary School'!P15+'Glenmere Primary School'!P15+'Hinckley Parks Primary'!P15+'Hollycroft Primary School'!P16+'Langmoor Primary School'!P15+'Little Hill Primary School'!P15+'New Lubbesthorpe Primary School'!P15+'Newlands Primary School'!P15+'Ravenhurst Primary School'!P15</f>
        <v>-770985.47</v>
      </c>
      <c r="Q15" s="9">
        <f>'Fernvale Primary School'!Q15+'Glenmere Primary School'!Q15+'Hinckley Parks Primary'!Q15+'Hollycroft Primary School'!Q16+'Langmoor Primary School'!Q15+'Little Hill Primary School'!Q15+'New Lubbesthorpe Primary School'!Q15+'Newlands Primary School'!Q15+'Ravenhurst Primary School'!Q15</f>
        <v>-776983.36</v>
      </c>
      <c r="R15" s="9">
        <f>'Fernvale Primary School'!R15+'Glenmere Primary School'!R15+'Hinckley Parks Primary'!R15+'Hollycroft Primary School'!R16+'Langmoor Primary School'!R15+'Little Hill Primary School'!R15+'New Lubbesthorpe Primary School'!R15+'Newlands Primary School'!R15+'Ravenhurst Primary School'!R15</f>
        <v>5997.8899999999994</v>
      </c>
      <c r="T15" s="9">
        <f>'Fernvale Primary School'!T15+'Glenmere Primary School'!T15+'Hinckley Parks Primary'!T15+'Hollycroft Primary School'!T16+'Langmoor Primary School'!T15+'Little Hill Primary School'!T15+'New Lubbesthorpe Primary School'!T15+'Newlands Primary School'!T15+'Ravenhurst Primary School'!T15</f>
        <v>-776983.36</v>
      </c>
      <c r="U15" s="9">
        <f>'Fernvale Primary School'!U15+'Glenmere Primary School'!U15+'Hinckley Parks Primary'!U15+'Hollycroft Primary School'!U16+'Langmoor Primary School'!U15+'Little Hill Primary School'!U15+'New Lubbesthorpe Primary School'!U15+'Newlands Primary School'!U15+'Ravenhurst Primary School'!U15</f>
        <v>-785725.75</v>
      </c>
      <c r="V15" s="9">
        <f>IF('Fernvale Primary School'!V15="",0,'Fernvale Primary School'!V15)+IF('Glenmere Primary School'!V15="",0,'Glenmere Primary School'!V15)+IF('Hinckley Parks Primary'!V15="",0,'Hinckley Parks Primary'!V15)+IF('Hollycroft Primary School'!V16="",0,'Hollycroft Primary School'!V16)+IF('Langmoor Primary School'!V15="",0,'Langmoor Primary School'!V15)+IF('Little Hill Primary School'!V15="",0,'Little Hill Primary School'!V15)+IF('New Lubbesthorpe Primary School'!V15="",0,'New Lubbesthorpe Primary School'!V15)+IF('Newlands Primary School'!V15="",0,'Newlands Primary School'!V15)+IF('Ravenhurst Primary School'!V15="",0,'Ravenhurst Primary School'!V15)</f>
        <v>0</v>
      </c>
      <c r="W15" s="9">
        <f>'Fernvale Primary School'!W15+'Glenmere Primary School'!W15+'Hinckley Parks Primary'!W15+'Hollycroft Primary School'!W16+'Langmoor Primary School'!W15+'Little Hill Primary School'!W15+'New Lubbesthorpe Primary School'!W15+'Newlands Primary School'!W15+'Ravenhurst Primary School'!W15</f>
        <v>0</v>
      </c>
      <c r="X15" s="9">
        <f>'Fernvale Primary School'!X15+'Glenmere Primary School'!X15+'Hinckley Parks Primary'!X15+'Hollycroft Primary School'!X16+'Langmoor Primary School'!X15+'Little Hill Primary School'!X15+'New Lubbesthorpe Primary School'!X15+'Newlands Primary School'!X15+'Ravenhurst Primary School'!X15</f>
        <v>-785725.75</v>
      </c>
      <c r="Y15" s="9">
        <f>'Fernvale Primary School'!Y15+'Glenmere Primary School'!Y15+'Hinckley Parks Primary'!Y15+'Hollycroft Primary School'!Y16+'Langmoor Primary School'!Y15+'Little Hill Primary School'!Y15+'New Lubbesthorpe Primary School'!Y15+'Newlands Primary School'!Y15+'Ravenhurst Primary School'!Y15</f>
        <v>8742.39</v>
      </c>
      <c r="Z15" s="7">
        <f t="shared" si="3"/>
        <v>-1.1251708144689225E-2</v>
      </c>
    </row>
    <row r="16" spans="2:27" hidden="1" outlineLevel="1" x14ac:dyDescent="0.25">
      <c r="C16" s="8" t="s">
        <v>27</v>
      </c>
      <c r="D16" s="9">
        <f>'Fernvale Primary School'!D16+'Glenmere Primary School'!D16+'Hinckley Parks Primary'!D16+'Hollycroft Primary School'!D17+'Langmoor Primary School'!D16+'Little Hill Primary School'!D16+'New Lubbesthorpe Primary School'!D16+'Newlands Primary School'!D16+'Ravenhurst Primary School'!D16</f>
        <v>0</v>
      </c>
      <c r="E16" s="9">
        <f>'Fernvale Primary School'!E16+'Glenmere Primary School'!E16+'Hinckley Parks Primary'!E16+'Hollycroft Primary School'!E17+'Langmoor Primary School'!E16+'Little Hill Primary School'!E16+'New Lubbesthorpe Primary School'!E16+'Newlands Primary School'!E16+'Ravenhurst Primary School'!E16</f>
        <v>0</v>
      </c>
      <c r="F16" s="9">
        <f>'Fernvale Primary School'!F16+'Glenmere Primary School'!F16+'Hinckley Parks Primary'!F16+'Hollycroft Primary School'!F17+'Langmoor Primary School'!F16+'Little Hill Primary School'!F16+'New Lubbesthorpe Primary School'!F16+'Newlands Primary School'!F16+'Ravenhurst Primary School'!F16</f>
        <v>0</v>
      </c>
      <c r="G16" s="9">
        <f>'Fernvale Primary School'!G16+'Glenmere Primary School'!G16+'Hinckley Parks Primary'!G16+'Hollycroft Primary School'!G17+'Langmoor Primary School'!G16+'Little Hill Primary School'!G16+'New Lubbesthorpe Primary School'!G16+'Newlands Primary School'!G16+'Ravenhurst Primary School'!G16</f>
        <v>0</v>
      </c>
      <c r="H16" s="7">
        <f t="shared" si="0"/>
        <v>0</v>
      </c>
      <c r="J16" s="9">
        <f>'Fernvale Primary School'!J16+'Glenmere Primary School'!J16+'Hinckley Parks Primary'!J16+'Hollycroft Primary School'!J17+'Langmoor Primary School'!J16+'Little Hill Primary School'!J16+'New Lubbesthorpe Primary School'!J16+'Newlands Primary School'!J16+'Ravenhurst Primary School'!J16</f>
        <v>-390212</v>
      </c>
      <c r="K16" s="9">
        <f>'Fernvale Primary School'!K16+'Glenmere Primary School'!K16+'Hinckley Parks Primary'!K16+'Hollycroft Primary School'!K17+'Langmoor Primary School'!K16+'Little Hill Primary School'!K16+'New Lubbesthorpe Primary School'!K16+'Newlands Primary School'!K16+'Ravenhurst Primary School'!K16</f>
        <v>-472157.41</v>
      </c>
      <c r="L16" s="9">
        <f>'Fernvale Primary School'!L16+'Glenmere Primary School'!L16+'Hinckley Parks Primary'!L16+'Hollycroft Primary School'!L17+'Langmoor Primary School'!L16+'Little Hill Primary School'!L16+'New Lubbesthorpe Primary School'!L16+'Newlands Primary School'!L16+'Ravenhurst Primary School'!L16</f>
        <v>0</v>
      </c>
      <c r="M16" s="9">
        <f>'Fernvale Primary School'!M16+'Glenmere Primary School'!M16+'Hinckley Parks Primary'!M16+'Hollycroft Primary School'!M17+'Langmoor Primary School'!M16+'Little Hill Primary School'!M16+'New Lubbesthorpe Primary School'!M16+'Newlands Primary School'!M16+'Ravenhurst Primary School'!M16</f>
        <v>-81945.41</v>
      </c>
      <c r="N16" s="7">
        <f t="shared" si="1"/>
        <v>0.82644472316975814</v>
      </c>
      <c r="P16" s="9">
        <f>'Fernvale Primary School'!P16+'Glenmere Primary School'!P16+'Hinckley Parks Primary'!P16+'Hollycroft Primary School'!P17+'Langmoor Primary School'!P16+'Little Hill Primary School'!P16+'New Lubbesthorpe Primary School'!P16+'Newlands Primary School'!P16+'Ravenhurst Primary School'!P16</f>
        <v>-493298.02</v>
      </c>
      <c r="Q16" s="9">
        <f>'Fernvale Primary School'!Q16+'Glenmere Primary School'!Q16+'Hinckley Parks Primary'!Q16+'Hollycroft Primary School'!Q17+'Langmoor Primary School'!Q16+'Little Hill Primary School'!Q16+'New Lubbesthorpe Primary School'!Q16+'Newlands Primary School'!Q16+'Ravenhurst Primary School'!Q16</f>
        <v>-472157.41</v>
      </c>
      <c r="R16" s="9">
        <f>'Fernvale Primary School'!R16+'Glenmere Primary School'!R16+'Hinckley Parks Primary'!R16+'Hollycroft Primary School'!R17+'Langmoor Primary School'!R16+'Little Hill Primary School'!R16+'New Lubbesthorpe Primary School'!R16+'Newlands Primary School'!R16+'Ravenhurst Primary School'!R16</f>
        <v>-21140.61</v>
      </c>
      <c r="T16" s="9">
        <f>'Fernvale Primary School'!T16+'Glenmere Primary School'!T16+'Hinckley Parks Primary'!T16+'Hollycroft Primary School'!T17+'Langmoor Primary School'!T16+'Little Hill Primary School'!T16+'New Lubbesthorpe Primary School'!T16+'Newlands Primary School'!T16+'Ravenhurst Primary School'!T16</f>
        <v>-472157.41</v>
      </c>
      <c r="U16" s="9">
        <f>'Fernvale Primary School'!U16+'Glenmere Primary School'!U16+'Hinckley Parks Primary'!U16+'Hollycroft Primary School'!U17+'Langmoor Primary School'!U16+'Little Hill Primary School'!U16+'New Lubbesthorpe Primary School'!U16+'Newlands Primary School'!U16+'Ravenhurst Primary School'!U16</f>
        <v>-390212</v>
      </c>
      <c r="V16" s="9">
        <f>IF('Fernvale Primary School'!V16="",0,'Fernvale Primary School'!V16)+IF('Glenmere Primary School'!V16="",0,'Glenmere Primary School'!V16)+IF('Hinckley Parks Primary'!V16="",0,'Hinckley Parks Primary'!V16)+IF('Hollycroft Primary School'!V17="",0,'Hollycroft Primary School'!V17)+IF('Langmoor Primary School'!V16="",0,'Langmoor Primary School'!V16)+IF('Little Hill Primary School'!V16="",0,'Little Hill Primary School'!V16)+IF('New Lubbesthorpe Primary School'!V16="",0,'New Lubbesthorpe Primary School'!V16)+IF('Newlands Primary School'!V16="",0,'Newlands Primary School'!V16)+IF('Ravenhurst Primary School'!V16="",0,'Ravenhurst Primary School'!V16)</f>
        <v>0</v>
      </c>
      <c r="W16" s="9">
        <f>'Fernvale Primary School'!W16+'Glenmere Primary School'!W16+'Hinckley Parks Primary'!W16+'Hollycroft Primary School'!W17+'Langmoor Primary School'!W16+'Little Hill Primary School'!W16+'New Lubbesthorpe Primary School'!W16+'Newlands Primary School'!W16+'Ravenhurst Primary School'!W16</f>
        <v>0</v>
      </c>
      <c r="X16" s="9">
        <f>'Fernvale Primary School'!X16+'Glenmere Primary School'!X16+'Hinckley Parks Primary'!X16+'Hollycroft Primary School'!X17+'Langmoor Primary School'!X16+'Little Hill Primary School'!X16+'New Lubbesthorpe Primary School'!X16+'Newlands Primary School'!X16+'Ravenhurst Primary School'!X16</f>
        <v>-390212</v>
      </c>
      <c r="Y16" s="9">
        <f>'Fernvale Primary School'!Y16+'Glenmere Primary School'!Y16+'Hinckley Parks Primary'!Y16+'Hollycroft Primary School'!Y17+'Langmoor Primary School'!Y16+'Little Hill Primary School'!Y16+'New Lubbesthorpe Primary School'!Y16+'Newlands Primary School'!Y16+'Ravenhurst Primary School'!Y16</f>
        <v>-81945.41</v>
      </c>
      <c r="Z16" s="7">
        <f t="shared" si="3"/>
        <v>0.17355527683024186</v>
      </c>
    </row>
    <row r="17" spans="2:26" hidden="1" outlineLevel="1" x14ac:dyDescent="0.25">
      <c r="C17" s="8" t="s">
        <v>28</v>
      </c>
      <c r="D17" s="9">
        <f>'Fernvale Primary School'!D17+'Glenmere Primary School'!D17+'Hinckley Parks Primary'!D17+'Hollycroft Primary School'!D18+'Langmoor Primary School'!D17+'Little Hill Primary School'!D17+'New Lubbesthorpe Primary School'!D17+'Newlands Primary School'!D17+'Ravenhurst Primary School'!D17</f>
        <v>0</v>
      </c>
      <c r="E17" s="9">
        <f>'Fernvale Primary School'!E17+'Glenmere Primary School'!E17+'Hinckley Parks Primary'!E17+'Hollycroft Primary School'!E18+'Langmoor Primary School'!E17+'Little Hill Primary School'!E17+'New Lubbesthorpe Primary School'!E17+'Newlands Primary School'!E17+'Ravenhurst Primary School'!E17</f>
        <v>0</v>
      </c>
      <c r="F17" s="9">
        <f>'Fernvale Primary School'!F17+'Glenmere Primary School'!F17+'Hinckley Parks Primary'!F17+'Hollycroft Primary School'!F18+'Langmoor Primary School'!F17+'Little Hill Primary School'!F17+'New Lubbesthorpe Primary School'!F17+'Newlands Primary School'!F17+'Ravenhurst Primary School'!F17</f>
        <v>0</v>
      </c>
      <c r="G17" s="9">
        <f>'Fernvale Primary School'!G17+'Glenmere Primary School'!G17+'Hinckley Parks Primary'!G17+'Hollycroft Primary School'!G18+'Langmoor Primary School'!G17+'Little Hill Primary School'!G17+'New Lubbesthorpe Primary School'!G17+'Newlands Primary School'!G17+'Ravenhurst Primary School'!G17</f>
        <v>0</v>
      </c>
      <c r="H17" s="7">
        <f t="shared" si="0"/>
        <v>0</v>
      </c>
      <c r="J17" s="9">
        <f>'Fernvale Primary School'!J17+'Glenmere Primary School'!J17+'Hinckley Parks Primary'!J17+'Hollycroft Primary School'!J18+'Langmoor Primary School'!J17+'Little Hill Primary School'!J17+'New Lubbesthorpe Primary School'!J17+'Newlands Primary School'!J17+'Ravenhurst Primary School'!J17</f>
        <v>-168380</v>
      </c>
      <c r="K17" s="9">
        <f>'Fernvale Primary School'!K17+'Glenmere Primary School'!K17+'Hinckley Parks Primary'!K17+'Hollycroft Primary School'!K18+'Langmoor Primary School'!K17+'Little Hill Primary School'!K17+'New Lubbesthorpe Primary School'!K17+'Newlands Primary School'!K17+'Ravenhurst Primary School'!K17</f>
        <v>-168800</v>
      </c>
      <c r="L17" s="9">
        <f>'Fernvale Primary School'!L17+'Glenmere Primary School'!L17+'Hinckley Parks Primary'!L17+'Hollycroft Primary School'!L18+'Langmoor Primary School'!L17+'Little Hill Primary School'!L17+'New Lubbesthorpe Primary School'!L17+'Newlands Primary School'!L17+'Ravenhurst Primary School'!L17</f>
        <v>0</v>
      </c>
      <c r="M17" s="9">
        <f>'Fernvale Primary School'!M17+'Glenmere Primary School'!M17+'Hinckley Parks Primary'!M17+'Hollycroft Primary School'!M18+'Langmoor Primary School'!M17+'Little Hill Primary School'!M17+'New Lubbesthorpe Primary School'!M17+'Newlands Primary School'!M17+'Ravenhurst Primary School'!M17</f>
        <v>-420</v>
      </c>
      <c r="N17" s="7">
        <f t="shared" si="1"/>
        <v>0.99751184834123219</v>
      </c>
      <c r="P17" s="9">
        <f>'Fernvale Primary School'!P17+'Glenmere Primary School'!P17+'Hinckley Parks Primary'!P17+'Hollycroft Primary School'!P18+'Langmoor Primary School'!P17+'Little Hill Primary School'!P17+'New Lubbesthorpe Primary School'!P17+'Newlands Primary School'!P17+'Ravenhurst Primary School'!P17</f>
        <v>-169760</v>
      </c>
      <c r="Q17" s="9">
        <f>'Fernvale Primary School'!Q17+'Glenmere Primary School'!Q17+'Hinckley Parks Primary'!Q17+'Hollycroft Primary School'!Q18+'Langmoor Primary School'!Q17+'Little Hill Primary School'!Q17+'New Lubbesthorpe Primary School'!Q17+'Newlands Primary School'!Q17+'Ravenhurst Primary School'!Q17</f>
        <v>-168800</v>
      </c>
      <c r="R17" s="9">
        <f>'Fernvale Primary School'!R17+'Glenmere Primary School'!R17+'Hinckley Parks Primary'!R17+'Hollycroft Primary School'!R18+'Langmoor Primary School'!R17+'Little Hill Primary School'!R17+'New Lubbesthorpe Primary School'!R17+'Newlands Primary School'!R17+'Ravenhurst Primary School'!R17</f>
        <v>-960</v>
      </c>
      <c r="T17" s="9">
        <f>'Fernvale Primary School'!T17+'Glenmere Primary School'!T17+'Hinckley Parks Primary'!T17+'Hollycroft Primary School'!T18+'Langmoor Primary School'!T17+'Little Hill Primary School'!T17+'New Lubbesthorpe Primary School'!T17+'Newlands Primary School'!T17+'Ravenhurst Primary School'!T17</f>
        <v>-168800</v>
      </c>
      <c r="U17" s="9">
        <f>'Fernvale Primary School'!U17+'Glenmere Primary School'!U17+'Hinckley Parks Primary'!U17+'Hollycroft Primary School'!U18+'Langmoor Primary School'!U17+'Little Hill Primary School'!U17+'New Lubbesthorpe Primary School'!U17+'Newlands Primary School'!U17+'Ravenhurst Primary School'!U17</f>
        <v>-168380</v>
      </c>
      <c r="V17" s="9">
        <f>IF('Fernvale Primary School'!V17="",0,'Fernvale Primary School'!V17)+IF('Glenmere Primary School'!V17="",0,'Glenmere Primary School'!V17)+IF('Hinckley Parks Primary'!V17="",0,'Hinckley Parks Primary'!V17)+IF('Hollycroft Primary School'!V18="",0,'Hollycroft Primary School'!V18)+IF('Langmoor Primary School'!V17="",0,'Langmoor Primary School'!V17)+IF('Little Hill Primary School'!V17="",0,'Little Hill Primary School'!V17)+IF('New Lubbesthorpe Primary School'!V17="",0,'New Lubbesthorpe Primary School'!V17)+IF('Newlands Primary School'!V17="",0,'Newlands Primary School'!V17)+IF('Ravenhurst Primary School'!V17="",0,'Ravenhurst Primary School'!V17)</f>
        <v>0</v>
      </c>
      <c r="W17" s="9">
        <f>'Fernvale Primary School'!W17+'Glenmere Primary School'!W17+'Hinckley Parks Primary'!W17+'Hollycroft Primary School'!W18+'Langmoor Primary School'!W17+'Little Hill Primary School'!W17+'New Lubbesthorpe Primary School'!W17+'Newlands Primary School'!W17+'Ravenhurst Primary School'!W17</f>
        <v>0</v>
      </c>
      <c r="X17" s="9">
        <f>'Fernvale Primary School'!X17+'Glenmere Primary School'!X17+'Hinckley Parks Primary'!X17+'Hollycroft Primary School'!X18+'Langmoor Primary School'!X17+'Little Hill Primary School'!X17+'New Lubbesthorpe Primary School'!X17+'Newlands Primary School'!X17+'Ravenhurst Primary School'!X17</f>
        <v>-168380</v>
      </c>
      <c r="Y17" s="9">
        <f>'Fernvale Primary School'!Y17+'Glenmere Primary School'!Y17+'Hinckley Parks Primary'!Y17+'Hollycroft Primary School'!Y18+'Langmoor Primary School'!Y17+'Little Hill Primary School'!Y17+'New Lubbesthorpe Primary School'!Y17+'Newlands Primary School'!Y17+'Ravenhurst Primary School'!Y17</f>
        <v>-420</v>
      </c>
      <c r="Z17" s="7">
        <f t="shared" si="3"/>
        <v>2.4881516587677726E-3</v>
      </c>
    </row>
    <row r="18" spans="2:26" hidden="1" outlineLevel="1" x14ac:dyDescent="0.25">
      <c r="C18" s="8" t="s">
        <v>29</v>
      </c>
      <c r="D18" s="9">
        <f>'Fernvale Primary School'!D18+'Glenmere Primary School'!D18+'Hinckley Parks Primary'!D18+'Hollycroft Primary School'!D19+'Langmoor Primary School'!D18+'Little Hill Primary School'!D18+'New Lubbesthorpe Primary School'!D18+'Newlands Primary School'!D18+'Ravenhurst Primary School'!D18</f>
        <v>0</v>
      </c>
      <c r="E18" s="9">
        <f>'Fernvale Primary School'!E18+'Glenmere Primary School'!E18+'Hinckley Parks Primary'!E18+'Hollycroft Primary School'!E19+'Langmoor Primary School'!E18+'Little Hill Primary School'!E18+'New Lubbesthorpe Primary School'!E18+'Newlands Primary School'!E18+'Ravenhurst Primary School'!E18</f>
        <v>0</v>
      </c>
      <c r="F18" s="9">
        <f>'Fernvale Primary School'!F18+'Glenmere Primary School'!F18+'Hinckley Parks Primary'!F18+'Hollycroft Primary School'!F19+'Langmoor Primary School'!F18+'Little Hill Primary School'!F18+'New Lubbesthorpe Primary School'!F18+'Newlands Primary School'!F18+'Ravenhurst Primary School'!F18</f>
        <v>0</v>
      </c>
      <c r="G18" s="9">
        <f>'Fernvale Primary School'!G18+'Glenmere Primary School'!G18+'Hinckley Parks Primary'!G18+'Hollycroft Primary School'!G19+'Langmoor Primary School'!G18+'Little Hill Primary School'!G18+'New Lubbesthorpe Primary School'!G18+'Newlands Primary School'!G18+'Ravenhurst Primary School'!G18</f>
        <v>0</v>
      </c>
      <c r="H18" s="7">
        <f t="shared" si="0"/>
        <v>0</v>
      </c>
      <c r="J18" s="9">
        <f>'Fernvale Primary School'!J18+'Glenmere Primary School'!J18+'Hinckley Parks Primary'!J18+'Hollycroft Primary School'!J19+'Langmoor Primary School'!J18+'Little Hill Primary School'!J18+'New Lubbesthorpe Primary School'!J18+'Newlands Primary School'!J18+'Ravenhurst Primary School'!J18</f>
        <v>-440849.82</v>
      </c>
      <c r="K18" s="9">
        <f>'Fernvale Primary School'!K18+'Glenmere Primary School'!K18+'Hinckley Parks Primary'!K18+'Hollycroft Primary School'!K19+'Langmoor Primary School'!K18+'Little Hill Primary School'!K18+'New Lubbesthorpe Primary School'!K18+'Newlands Primary School'!K18+'Ravenhurst Primary School'!K18</f>
        <v>-400304</v>
      </c>
      <c r="L18" s="9">
        <f>'Fernvale Primary School'!L18+'Glenmere Primary School'!L18+'Hinckley Parks Primary'!L18+'Hollycroft Primary School'!L19+'Langmoor Primary School'!L18+'Little Hill Primary School'!L18+'New Lubbesthorpe Primary School'!L18+'Newlands Primary School'!L18+'Ravenhurst Primary School'!L18</f>
        <v>0</v>
      </c>
      <c r="M18" s="9">
        <f>'Fernvale Primary School'!M18+'Glenmere Primary School'!M18+'Hinckley Parks Primary'!M18+'Hollycroft Primary School'!M19+'Langmoor Primary School'!M18+'Little Hill Primary School'!M18+'New Lubbesthorpe Primary School'!M18+'Newlands Primary School'!M18+'Ravenhurst Primary School'!M18</f>
        <v>40545.820000000007</v>
      </c>
      <c r="N18" s="7">
        <f t="shared" si="1"/>
        <v>1.1012875714457013</v>
      </c>
      <c r="P18" s="9">
        <f>'Fernvale Primary School'!P18+'Glenmere Primary School'!P18+'Hinckley Parks Primary'!P18+'Hollycroft Primary School'!P19+'Langmoor Primary School'!P18+'Little Hill Primary School'!P18+'New Lubbesthorpe Primary School'!P18+'Newlands Primary School'!P18+'Ravenhurst Primary School'!P18</f>
        <v>-293710.28000000003</v>
      </c>
      <c r="Q18" s="9">
        <f>'Fernvale Primary School'!Q18+'Glenmere Primary School'!Q18+'Hinckley Parks Primary'!Q18+'Hollycroft Primary School'!Q19+'Langmoor Primary School'!Q18+'Little Hill Primary School'!Q18+'New Lubbesthorpe Primary School'!Q18+'Newlands Primary School'!Q18+'Ravenhurst Primary School'!Q18</f>
        <v>-400304</v>
      </c>
      <c r="R18" s="9">
        <f>'Fernvale Primary School'!R18+'Glenmere Primary School'!R18+'Hinckley Parks Primary'!R18+'Hollycroft Primary School'!R19+'Langmoor Primary School'!R18+'Little Hill Primary School'!R18+'New Lubbesthorpe Primary School'!R18+'Newlands Primary School'!R18+'Ravenhurst Primary School'!R18</f>
        <v>106593.72</v>
      </c>
      <c r="T18" s="9">
        <f>'Fernvale Primary School'!T18+'Glenmere Primary School'!T18+'Hinckley Parks Primary'!T18+'Hollycroft Primary School'!T19+'Langmoor Primary School'!T18+'Little Hill Primary School'!T18+'New Lubbesthorpe Primary School'!T18+'Newlands Primary School'!T18+'Ravenhurst Primary School'!T18</f>
        <v>-400304</v>
      </c>
      <c r="U18" s="9">
        <f>'Fernvale Primary School'!U18+'Glenmere Primary School'!U18+'Hinckley Parks Primary'!U18+'Hollycroft Primary School'!U19+'Langmoor Primary School'!U18+'Little Hill Primary School'!U18+'New Lubbesthorpe Primary School'!U18+'Newlands Primary School'!U18+'Ravenhurst Primary School'!U18</f>
        <v>-440849.82</v>
      </c>
      <c r="V18" s="9">
        <f>IF('Fernvale Primary School'!V18="",0,'Fernvale Primary School'!V18)+IF('Glenmere Primary School'!V18="",0,'Glenmere Primary School'!V18)+IF('Hinckley Parks Primary'!V18="",0,'Hinckley Parks Primary'!V18)+IF('Hollycroft Primary School'!V19="",0,'Hollycroft Primary School'!V19)+IF('Langmoor Primary School'!V18="",0,'Langmoor Primary School'!V18)+IF('Little Hill Primary School'!V18="",0,'Little Hill Primary School'!V18)+IF('New Lubbesthorpe Primary School'!V18="",0,'New Lubbesthorpe Primary School'!V18)+IF('Newlands Primary School'!V18="",0,'Newlands Primary School'!V18)+IF('Ravenhurst Primary School'!V18="",0,'Ravenhurst Primary School'!V18)</f>
        <v>0</v>
      </c>
      <c r="W18" s="9">
        <f>'Fernvale Primary School'!W18+'Glenmere Primary School'!W18+'Hinckley Parks Primary'!W18+'Hollycroft Primary School'!W19+'Langmoor Primary School'!W18+'Little Hill Primary School'!W18+'New Lubbesthorpe Primary School'!W18+'Newlands Primary School'!W18+'Ravenhurst Primary School'!W18</f>
        <v>0</v>
      </c>
      <c r="X18" s="9">
        <f>'Fernvale Primary School'!X18+'Glenmere Primary School'!X18+'Hinckley Parks Primary'!X18+'Hollycroft Primary School'!X19+'Langmoor Primary School'!X18+'Little Hill Primary School'!X18+'New Lubbesthorpe Primary School'!X18+'Newlands Primary School'!X18+'Ravenhurst Primary School'!X18</f>
        <v>-440849.82</v>
      </c>
      <c r="Y18" s="9">
        <f>'Fernvale Primary School'!Y18+'Glenmere Primary School'!Y18+'Hinckley Parks Primary'!Y18+'Hollycroft Primary School'!Y19+'Langmoor Primary School'!Y18+'Little Hill Primary School'!Y18+'New Lubbesthorpe Primary School'!Y18+'Newlands Primary School'!Y18+'Ravenhurst Primary School'!Y18</f>
        <v>40545.820000000007</v>
      </c>
      <c r="Z18" s="7">
        <f t="shared" si="3"/>
        <v>-0.10128757144570129</v>
      </c>
    </row>
    <row r="19" spans="2:26" hidden="1" outlineLevel="1" x14ac:dyDescent="0.25">
      <c r="C19" s="8" t="s">
        <v>30</v>
      </c>
      <c r="D19" s="9">
        <f>'Fernvale Primary School'!D19+'Glenmere Primary School'!D19+'Hinckley Parks Primary'!D19+'Hollycroft Primary School'!D20+'Langmoor Primary School'!D19+'Little Hill Primary School'!D19+'New Lubbesthorpe Primary School'!D19+'Newlands Primary School'!D19+'Ravenhurst Primary School'!D19</f>
        <v>0</v>
      </c>
      <c r="E19" s="9">
        <f>'Fernvale Primary School'!E19+'Glenmere Primary School'!E19+'Hinckley Parks Primary'!E19+'Hollycroft Primary School'!E20+'Langmoor Primary School'!E19+'Little Hill Primary School'!E19+'New Lubbesthorpe Primary School'!E19+'Newlands Primary School'!E19+'Ravenhurst Primary School'!E19</f>
        <v>0</v>
      </c>
      <c r="F19" s="9">
        <f>'Fernvale Primary School'!F19+'Glenmere Primary School'!F19+'Hinckley Parks Primary'!F19+'Hollycroft Primary School'!F20+'Langmoor Primary School'!F19+'Little Hill Primary School'!F19+'New Lubbesthorpe Primary School'!F19+'Newlands Primary School'!F19+'Ravenhurst Primary School'!F19</f>
        <v>0</v>
      </c>
      <c r="G19" s="9">
        <f>'Fernvale Primary School'!G19+'Glenmere Primary School'!G19+'Hinckley Parks Primary'!G19+'Hollycroft Primary School'!G20+'Langmoor Primary School'!G19+'Little Hill Primary School'!G19+'New Lubbesthorpe Primary School'!G19+'Newlands Primary School'!G19+'Ravenhurst Primary School'!G19</f>
        <v>0</v>
      </c>
      <c r="H19" s="7">
        <f t="shared" si="0"/>
        <v>0</v>
      </c>
      <c r="J19" s="9">
        <f>'Fernvale Primary School'!J19+'Glenmere Primary School'!J19+'Hinckley Parks Primary'!J19+'Hollycroft Primary School'!J20+'Langmoor Primary School'!J19+'Little Hill Primary School'!J19+'New Lubbesthorpe Primary School'!J19+'Newlands Primary School'!J19+'Ravenhurst Primary School'!J19</f>
        <v>-235113</v>
      </c>
      <c r="K19" s="9">
        <f>'Fernvale Primary School'!K19+'Glenmere Primary School'!K19+'Hinckley Parks Primary'!K19+'Hollycroft Primary School'!K20+'Langmoor Primary School'!K19+'Little Hill Primary School'!K19+'New Lubbesthorpe Primary School'!K19+'Newlands Primary School'!K19+'Ravenhurst Primary School'!K19</f>
        <v>-159229</v>
      </c>
      <c r="L19" s="9">
        <f>'Fernvale Primary School'!L19+'Glenmere Primary School'!L19+'Hinckley Parks Primary'!L19+'Hollycroft Primary School'!L20+'Langmoor Primary School'!L19+'Little Hill Primary School'!L19+'New Lubbesthorpe Primary School'!L19+'Newlands Primary School'!L19+'Ravenhurst Primary School'!L19</f>
        <v>0</v>
      </c>
      <c r="M19" s="9">
        <f>'Fernvale Primary School'!M19+'Glenmere Primary School'!M19+'Hinckley Parks Primary'!M19+'Hollycroft Primary School'!M20+'Langmoor Primary School'!M19+'Little Hill Primary School'!M19+'New Lubbesthorpe Primary School'!M19+'Newlands Primary School'!M19+'Ravenhurst Primary School'!M19</f>
        <v>75884</v>
      </c>
      <c r="N19" s="7">
        <f t="shared" si="1"/>
        <v>1.4765714788135327</v>
      </c>
      <c r="P19" s="9">
        <f>'Fernvale Primary School'!P19+'Glenmere Primary School'!P19+'Hinckley Parks Primary'!P19+'Hollycroft Primary School'!P20+'Langmoor Primary School'!P19+'Little Hill Primary School'!P19+'New Lubbesthorpe Primary School'!P19+'Newlands Primary School'!P19+'Ravenhurst Primary School'!P19</f>
        <v>-218695</v>
      </c>
      <c r="Q19" s="9">
        <f>'Fernvale Primary School'!Q19+'Glenmere Primary School'!Q19+'Hinckley Parks Primary'!Q19+'Hollycroft Primary School'!Q20+'Langmoor Primary School'!Q19+'Little Hill Primary School'!Q19+'New Lubbesthorpe Primary School'!Q19+'Newlands Primary School'!Q19+'Ravenhurst Primary School'!Q19</f>
        <v>-159229</v>
      </c>
      <c r="R19" s="9">
        <f>'Fernvale Primary School'!R19+'Glenmere Primary School'!R19+'Hinckley Parks Primary'!R19+'Hollycroft Primary School'!R20+'Langmoor Primary School'!R19+'Little Hill Primary School'!R19+'New Lubbesthorpe Primary School'!R19+'Newlands Primary School'!R19+'Ravenhurst Primary School'!R19</f>
        <v>-59466</v>
      </c>
      <c r="T19" s="9">
        <f>'Fernvale Primary School'!T19+'Glenmere Primary School'!T19+'Hinckley Parks Primary'!T19+'Hollycroft Primary School'!T20+'Langmoor Primary School'!T19+'Little Hill Primary School'!T19+'New Lubbesthorpe Primary School'!T19+'Newlands Primary School'!T19+'Ravenhurst Primary School'!T19</f>
        <v>-159229</v>
      </c>
      <c r="U19" s="9">
        <f>'Fernvale Primary School'!U19+'Glenmere Primary School'!U19+'Hinckley Parks Primary'!U19+'Hollycroft Primary School'!U20+'Langmoor Primary School'!U19+'Little Hill Primary School'!U19+'New Lubbesthorpe Primary School'!U19+'Newlands Primary School'!U19+'Ravenhurst Primary School'!U19</f>
        <v>-235113</v>
      </c>
      <c r="V19" s="9">
        <f>IF('Fernvale Primary School'!V19="",0,'Fernvale Primary School'!V19)+IF('Glenmere Primary School'!V19="",0,'Glenmere Primary School'!V19)+IF('Hinckley Parks Primary'!V19="",0,'Hinckley Parks Primary'!V19)+IF('Hollycroft Primary School'!V20="",0,'Hollycroft Primary School'!V20)+IF('Langmoor Primary School'!V19="",0,'Langmoor Primary School'!V19)+IF('Little Hill Primary School'!V19="",0,'Little Hill Primary School'!V19)+IF('New Lubbesthorpe Primary School'!V19="",0,'New Lubbesthorpe Primary School'!V19)+IF('Newlands Primary School'!V19="",0,'Newlands Primary School'!V19)+IF('Ravenhurst Primary School'!V19="",0,'Ravenhurst Primary School'!V19)</f>
        <v>0</v>
      </c>
      <c r="W19" s="9">
        <f>'Fernvale Primary School'!W19+'Glenmere Primary School'!W19+'Hinckley Parks Primary'!W19+'Hollycroft Primary School'!W20+'Langmoor Primary School'!W19+'Little Hill Primary School'!W19+'New Lubbesthorpe Primary School'!W19+'Newlands Primary School'!W19+'Ravenhurst Primary School'!W19</f>
        <v>0</v>
      </c>
      <c r="X19" s="9">
        <f>'Fernvale Primary School'!X19+'Glenmere Primary School'!X19+'Hinckley Parks Primary'!X19+'Hollycroft Primary School'!X20+'Langmoor Primary School'!X19+'Little Hill Primary School'!X19+'New Lubbesthorpe Primary School'!X19+'Newlands Primary School'!X19+'Ravenhurst Primary School'!X19</f>
        <v>-235113</v>
      </c>
      <c r="Y19" s="9">
        <f>'Fernvale Primary School'!Y19+'Glenmere Primary School'!Y19+'Hinckley Parks Primary'!Y19+'Hollycroft Primary School'!Y20+'Langmoor Primary School'!Y19+'Little Hill Primary School'!Y19+'New Lubbesthorpe Primary School'!Y19+'Newlands Primary School'!Y19+'Ravenhurst Primary School'!Y19</f>
        <v>75884</v>
      </c>
      <c r="Z19" s="7">
        <f t="shared" si="3"/>
        <v>-0.47657147881353273</v>
      </c>
    </row>
    <row r="20" spans="2:26" hidden="1" outlineLevel="1" x14ac:dyDescent="0.25">
      <c r="C20" s="8" t="s">
        <v>31</v>
      </c>
      <c r="D20" s="9">
        <f>'Hollycroft Primary School'!D14</f>
        <v>0</v>
      </c>
      <c r="E20" s="9">
        <f>'Hollycroft Primary School'!E14</f>
        <v>0</v>
      </c>
      <c r="F20" s="9">
        <f>'Hollycroft Primary School'!F14</f>
        <v>0</v>
      </c>
      <c r="G20" s="9">
        <f>'Hollycroft Primary School'!G14</f>
        <v>0</v>
      </c>
      <c r="H20" s="7">
        <f t="shared" si="0"/>
        <v>0</v>
      </c>
      <c r="J20" s="9">
        <f>'Hollycroft Primary School'!J14</f>
        <v>8416.4</v>
      </c>
      <c r="K20" s="9">
        <f>'Hollycroft Primary School'!K14</f>
        <v>8416.16</v>
      </c>
      <c r="L20" s="9">
        <f>'Hollycroft Primary School'!L14</f>
        <v>0</v>
      </c>
      <c r="M20" s="9">
        <f>'Hollycroft Primary School'!M14</f>
        <v>-0.24</v>
      </c>
      <c r="N20" s="7">
        <f t="shared" si="1"/>
        <v>1.000028516568126</v>
      </c>
      <c r="P20" s="9">
        <f>'Hollycroft Primary School'!P14</f>
        <v>8416.16</v>
      </c>
      <c r="Q20" s="9">
        <f>'Hollycroft Primary School'!Q14</f>
        <v>8416.16</v>
      </c>
      <c r="R20" s="9">
        <f>'Hollycroft Primary School'!R14</f>
        <v>0</v>
      </c>
      <c r="T20" s="9">
        <f>'Hollycroft Primary School'!T14</f>
        <v>8416.16</v>
      </c>
      <c r="U20" s="9">
        <f>'Hollycroft Primary School'!U14</f>
        <v>8416.4</v>
      </c>
      <c r="V20" s="9">
        <f>IF('Hollycroft Primary School'!V14="",0,'Hollycroft Primary School'!V14)</f>
        <v>0</v>
      </c>
      <c r="W20" s="9">
        <f>'Hollycroft Primary School'!W14</f>
        <v>0</v>
      </c>
      <c r="X20" s="9">
        <f>'Hollycroft Primary School'!X14</f>
        <v>8416.4</v>
      </c>
      <c r="Y20" s="9">
        <f>'Hollycroft Primary School'!Y14</f>
        <v>-0.23999999999978172</v>
      </c>
      <c r="Z20" s="7">
        <f t="shared" si="3"/>
        <v>-2.8516568126055318E-5</v>
      </c>
    </row>
    <row r="21" spans="2:26" collapsed="1" x14ac:dyDescent="0.25">
      <c r="B21" t="s">
        <v>32</v>
      </c>
      <c r="D21" s="6">
        <f>SUM(D22:D25)</f>
        <v>-54649.9</v>
      </c>
      <c r="E21" s="6">
        <f>SUM(E22:E25)</f>
        <v>-57380.09</v>
      </c>
      <c r="F21" s="6">
        <f>SUM(F22:F25)</f>
        <v>0</v>
      </c>
      <c r="G21" s="6">
        <f>SUM(G22:G25)</f>
        <v>-2730.1900000000023</v>
      </c>
      <c r="H21" s="7">
        <f t="shared" si="0"/>
        <v>0.95241921021734199</v>
      </c>
      <c r="J21" s="6">
        <f>SUM(J22:J25)</f>
        <v>-1278103.17</v>
      </c>
      <c r="K21" s="6">
        <f>SUM(K22:K25)</f>
        <v>-1157044</v>
      </c>
      <c r="L21" s="6">
        <f>SUM(L22:L25)</f>
        <v>0</v>
      </c>
      <c r="M21" s="6">
        <f>SUM(M22:M25)</f>
        <v>121059.17</v>
      </c>
      <c r="N21" s="7">
        <f t="shared" si="1"/>
        <v>1.1046279743899108</v>
      </c>
      <c r="P21" s="6">
        <f>SUM(P22:P25)</f>
        <v>-1032864.81</v>
      </c>
      <c r="Q21" s="6">
        <f>SUM(Q22:Q25)</f>
        <v>-1157044</v>
      </c>
      <c r="R21" s="6">
        <f>SUM(R22:R25)</f>
        <v>124179.19</v>
      </c>
      <c r="T21" s="6">
        <f t="shared" ref="T21:Y21" si="5">SUM(T22:T25)</f>
        <v>-1157044</v>
      </c>
      <c r="U21" s="6">
        <f t="shared" si="5"/>
        <v>-1278103.17</v>
      </c>
      <c r="V21" s="6">
        <f t="shared" si="5"/>
        <v>0</v>
      </c>
      <c r="W21" s="6">
        <f t="shared" si="5"/>
        <v>0</v>
      </c>
      <c r="X21" s="6">
        <f t="shared" si="5"/>
        <v>-1278103.17</v>
      </c>
      <c r="Y21" s="6">
        <f t="shared" si="5"/>
        <v>121059.17</v>
      </c>
      <c r="Z21" s="7">
        <f t="shared" si="3"/>
        <v>-0.10462797438991084</v>
      </c>
    </row>
    <row r="22" spans="2:26" hidden="1" outlineLevel="1" x14ac:dyDescent="0.25">
      <c r="C22" s="8" t="s">
        <v>33</v>
      </c>
      <c r="D22" s="9">
        <f>'Fernvale Primary School'!D21+'Glenmere Primary School'!D21+'Hinckley Parks Primary'!D21+'Hollycroft Primary School'!D22+'Langmoor Primary School'!D21+'Little Hill Primary School'!D21+'New Lubbesthorpe Primary School'!D21+'Newlands Primary School'!D21+'Ravenhurst Primary School'!D21</f>
        <v>-46899.9</v>
      </c>
      <c r="E22" s="9">
        <f>'Fernvale Primary School'!E21+'Glenmere Primary School'!E21+'Hinckley Parks Primary'!E21+'Hollycroft Primary School'!E22+'Langmoor Primary School'!E21+'Little Hill Primary School'!E21+'New Lubbesthorpe Primary School'!E21+'Newlands Primary School'!E21+'Ravenhurst Primary School'!E21</f>
        <v>-1830.0900000000001</v>
      </c>
      <c r="F22" s="9">
        <f>'Fernvale Primary School'!F21+'Glenmere Primary School'!F21+'Hinckley Parks Primary'!F21+'Hollycroft Primary School'!F22+'Langmoor Primary School'!F21+'Little Hill Primary School'!F21+'New Lubbesthorpe Primary School'!F21+'Newlands Primary School'!F21+'Ravenhurst Primary School'!F21</f>
        <v>0</v>
      </c>
      <c r="G22" s="9">
        <f>'Fernvale Primary School'!G21+'Glenmere Primary School'!G21+'Hinckley Parks Primary'!G21+'Hollycroft Primary School'!G22+'Langmoor Primary School'!G21+'Little Hill Primary School'!G21+'New Lubbesthorpe Primary School'!G21+'Newlands Primary School'!G21+'Ravenhurst Primary School'!G21</f>
        <v>45069.81</v>
      </c>
      <c r="H22" s="7">
        <f t="shared" si="0"/>
        <v>25.6271003065423</v>
      </c>
      <c r="J22" s="9">
        <f>'Fernvale Primary School'!J21+'Glenmere Primary School'!J21+'Hinckley Parks Primary'!J21+'Hollycroft Primary School'!J22+'Langmoor Primary School'!J21+'Little Hill Primary School'!J21+'New Lubbesthorpe Primary School'!J21+'Newlands Primary School'!J21+'Ravenhurst Primary School'!J21</f>
        <v>-1177721.5599999998</v>
      </c>
      <c r="K22" s="9">
        <f>'Fernvale Primary School'!K21+'Glenmere Primary School'!K21+'Hinckley Parks Primary'!K21+'Hollycroft Primary School'!K22+'Langmoor Primary School'!K21+'Little Hill Primary School'!K21+'New Lubbesthorpe Primary School'!K21+'Newlands Primary School'!K21+'Ravenhurst Primary School'!K21</f>
        <v>-1069344</v>
      </c>
      <c r="L22" s="9">
        <f>'Fernvale Primary School'!L21+'Glenmere Primary School'!L21+'Hinckley Parks Primary'!L21+'Hollycroft Primary School'!L22+'Langmoor Primary School'!L21+'Little Hill Primary School'!L21+'New Lubbesthorpe Primary School'!L21+'Newlands Primary School'!L21+'Ravenhurst Primary School'!L21</f>
        <v>0</v>
      </c>
      <c r="M22" s="9">
        <f>'Fernvale Primary School'!M21+'Glenmere Primary School'!M21+'Hinckley Parks Primary'!M21+'Hollycroft Primary School'!M22+'Langmoor Primary School'!M21+'Little Hill Primary School'!M21+'New Lubbesthorpe Primary School'!M21+'Newlands Primary School'!M21+'Ravenhurst Primary School'!M21</f>
        <v>108377.56</v>
      </c>
      <c r="N22" s="7">
        <f t="shared" si="1"/>
        <v>1.1013495750665827</v>
      </c>
      <c r="P22" s="9">
        <f>'Fernvale Primary School'!P21+'Glenmere Primary School'!P21+'Hinckley Parks Primary'!P21+'Hollycroft Primary School'!P22+'Langmoor Primary School'!P21+'Little Hill Primary School'!P21+'New Lubbesthorpe Primary School'!P21+'Newlands Primary School'!P21+'Ravenhurst Primary School'!P21</f>
        <v>-943144.81</v>
      </c>
      <c r="Q22" s="9">
        <f>'Fernvale Primary School'!Q21+'Glenmere Primary School'!Q21+'Hinckley Parks Primary'!Q21+'Hollycroft Primary School'!Q22+'Langmoor Primary School'!Q21+'Little Hill Primary School'!Q21+'New Lubbesthorpe Primary School'!Q21+'Newlands Primary School'!Q21+'Ravenhurst Primary School'!Q21</f>
        <v>-1069344</v>
      </c>
      <c r="R22" s="9">
        <f>'Fernvale Primary School'!R21+'Glenmere Primary School'!R21+'Hinckley Parks Primary'!R21+'Hollycroft Primary School'!R22+'Langmoor Primary School'!R21+'Little Hill Primary School'!R21+'New Lubbesthorpe Primary School'!R21+'Newlands Primary School'!R21+'Ravenhurst Primary School'!R21</f>
        <v>126199.19</v>
      </c>
      <c r="T22" s="9">
        <f>'Fernvale Primary School'!T21+'Glenmere Primary School'!T21+'Hinckley Parks Primary'!T21+'Hollycroft Primary School'!T22+'Langmoor Primary School'!T21+'Little Hill Primary School'!T21+'New Lubbesthorpe Primary School'!T21+'Newlands Primary School'!T21+'Ravenhurst Primary School'!T21</f>
        <v>-1069344</v>
      </c>
      <c r="U22" s="9">
        <f>'Fernvale Primary School'!U21+'Glenmere Primary School'!U21+'Hinckley Parks Primary'!U21+'Hollycroft Primary School'!U22+'Langmoor Primary School'!U21+'Little Hill Primary School'!U21+'New Lubbesthorpe Primary School'!U21+'Newlands Primary School'!U21+'Ravenhurst Primary School'!U21</f>
        <v>-1177721.5599999998</v>
      </c>
      <c r="V22" s="9">
        <f>IF('Fernvale Primary School'!V21="",0,'Fernvale Primary School'!V21)+IF('Glenmere Primary School'!V21="",0,'Glenmere Primary School'!V21)+IF('Hinckley Parks Primary'!V21="",0,'Hinckley Parks Primary'!V21)+IF('Hollycroft Primary School'!V22="",0,'Hollycroft Primary School'!V22)+IF('Langmoor Primary School'!V21="",0,'Langmoor Primary School'!V21)+IF('Little Hill Primary School'!V21="",0,'Little Hill Primary School'!V21)+IF('New Lubbesthorpe Primary School'!V21="",0,'New Lubbesthorpe Primary School'!V21)+IF('Newlands Primary School'!V21="",0,'Newlands Primary School'!V21)+IF('Ravenhurst Primary School'!V21="",0,'Ravenhurst Primary School'!V21)</f>
        <v>0</v>
      </c>
      <c r="W22" s="9">
        <f>'Fernvale Primary School'!W21+'Glenmere Primary School'!W21+'Hinckley Parks Primary'!W21+'Hollycroft Primary School'!W22+'Langmoor Primary School'!W21+'Little Hill Primary School'!W21+'New Lubbesthorpe Primary School'!W21+'Newlands Primary School'!W21+'Ravenhurst Primary School'!W21</f>
        <v>0</v>
      </c>
      <c r="X22" s="9">
        <f>'Fernvale Primary School'!X21+'Glenmere Primary School'!X21+'Hinckley Parks Primary'!X21+'Hollycroft Primary School'!X22+'Langmoor Primary School'!X21+'Little Hill Primary School'!X21+'New Lubbesthorpe Primary School'!X21+'Newlands Primary School'!X21+'Ravenhurst Primary School'!X21</f>
        <v>-1177721.5599999998</v>
      </c>
      <c r="Y22" s="9">
        <f>'Fernvale Primary School'!Y21+'Glenmere Primary School'!Y21+'Hinckley Parks Primary'!Y21+'Hollycroft Primary School'!Y22+'Langmoor Primary School'!Y21+'Little Hill Primary School'!Y21+'New Lubbesthorpe Primary School'!Y21+'Newlands Primary School'!Y21+'Ravenhurst Primary School'!Y21</f>
        <v>108377.56</v>
      </c>
      <c r="Z22" s="7">
        <f t="shared" si="3"/>
        <v>-0.10134957506658288</v>
      </c>
    </row>
    <row r="23" spans="2:26" hidden="1" outlineLevel="1" x14ac:dyDescent="0.25">
      <c r="C23" s="8" t="s">
        <v>34</v>
      </c>
      <c r="D23" s="9">
        <f>'Hinckley Parks Primary'!D22+'Hollycroft Primary School'!D23+'Langmoor Primary School'!D22+'Little Hill Primary School'!D22+'New Lubbesthorpe Primary School'!D22+'Newlands Primary School'!D22+'Ravenhurst Primary School'!D22</f>
        <v>-750</v>
      </c>
      <c r="E23" s="9">
        <f>'Hinckley Parks Primary'!E22+'Hollycroft Primary School'!E23+'Langmoor Primary School'!E22+'Little Hill Primary School'!E22+'New Lubbesthorpe Primary School'!E22+'Newlands Primary School'!E22+'Ravenhurst Primary School'!E22</f>
        <v>-55500</v>
      </c>
      <c r="F23" s="9">
        <f>'Hinckley Parks Primary'!F22+'Hollycroft Primary School'!F23+'Langmoor Primary School'!F22+'Little Hill Primary School'!F22+'New Lubbesthorpe Primary School'!F22+'Newlands Primary School'!F22+'Ravenhurst Primary School'!F22</f>
        <v>0</v>
      </c>
      <c r="G23" s="9">
        <f>'Hinckley Parks Primary'!G22+'Hollycroft Primary School'!G23+'Langmoor Primary School'!G22+'Little Hill Primary School'!G22+'New Lubbesthorpe Primary School'!G22+'Newlands Primary School'!G22+'Ravenhurst Primary School'!G22</f>
        <v>-54750</v>
      </c>
      <c r="H23" s="7">
        <f t="shared" si="0"/>
        <v>1.3513513513513514E-2</v>
      </c>
      <c r="J23" s="9">
        <f>'Hinckley Parks Primary'!J22+'Hollycroft Primary School'!J23+'Langmoor Primary School'!J22+'Little Hill Primary School'!J22+'New Lubbesthorpe Primary School'!J22+'Newlands Primary School'!J22+'Ravenhurst Primary School'!J22</f>
        <v>-82381.61</v>
      </c>
      <c r="K23" s="9">
        <f>'Hinckley Parks Primary'!K22+'Hollycroft Primary School'!K23+'Langmoor Primary School'!K22+'Little Hill Primary School'!K22+'New Lubbesthorpe Primary School'!K22+'Newlands Primary School'!K22+'Ravenhurst Primary School'!K22</f>
        <v>-76600</v>
      </c>
      <c r="L23" s="9">
        <f>'Hinckley Parks Primary'!L22+'Hollycroft Primary School'!L23+'Langmoor Primary School'!L22+'Little Hill Primary School'!L22+'New Lubbesthorpe Primary School'!L22+'Newlands Primary School'!L22+'Ravenhurst Primary School'!L22</f>
        <v>0</v>
      </c>
      <c r="M23" s="9">
        <f>'Hinckley Parks Primary'!M22+'Hollycroft Primary School'!M23+'Langmoor Primary School'!M22+'Little Hill Primary School'!M22+'New Lubbesthorpe Primary School'!M22+'Newlands Primary School'!M22+'Ravenhurst Primary School'!M22</f>
        <v>5781.6100000000006</v>
      </c>
      <c r="N23" s="7">
        <f t="shared" si="1"/>
        <v>1.0754779373368146</v>
      </c>
      <c r="P23" s="9">
        <f>'Hinckley Parks Primary'!P22+'Hollycroft Primary School'!P23+'Langmoor Primary School'!P22+'Little Hill Primary School'!P22+'New Lubbesthorpe Primary School'!P22+'Newlands Primary School'!P22+'Ravenhurst Primary School'!P22</f>
        <v>-79220</v>
      </c>
      <c r="Q23" s="9">
        <f>'Hinckley Parks Primary'!Q22+'Hollycroft Primary School'!Q23+'Langmoor Primary School'!Q22+'Little Hill Primary School'!Q22+'New Lubbesthorpe Primary School'!Q22+'Newlands Primary School'!Q22+'Ravenhurst Primary School'!Q22</f>
        <v>-76600</v>
      </c>
      <c r="R23" s="9">
        <f>'Hinckley Parks Primary'!R22+'Hollycroft Primary School'!R23+'Langmoor Primary School'!R22+'Little Hill Primary School'!R22+'New Lubbesthorpe Primary School'!R22+'Newlands Primary School'!R22+'Ravenhurst Primary School'!R22</f>
        <v>-2620</v>
      </c>
      <c r="T23" s="9">
        <f>'Hinckley Parks Primary'!T22+'Hollycroft Primary School'!T23+'Langmoor Primary School'!T22+'Little Hill Primary School'!T22+'New Lubbesthorpe Primary School'!T22+'Newlands Primary School'!T22+'Ravenhurst Primary School'!T22</f>
        <v>-76600</v>
      </c>
      <c r="U23" s="9">
        <f>'Hinckley Parks Primary'!U22+'Hollycroft Primary School'!U23+'Langmoor Primary School'!U22+'Little Hill Primary School'!U22+'New Lubbesthorpe Primary School'!U22+'Newlands Primary School'!U22+'Ravenhurst Primary School'!U22</f>
        <v>-82381.61</v>
      </c>
      <c r="V23" s="9">
        <f>IF('Hinckley Parks Primary'!V22="",0,'Hinckley Parks Primary'!V22)+IF('Hollycroft Primary School'!V23="",0,'Hollycroft Primary School'!V23)+IF('Langmoor Primary School'!V22="",0,'Langmoor Primary School'!V22)+IF('Little Hill Primary School'!V22="",0,'Little Hill Primary School'!V22)+IF('New Lubbesthorpe Primary School'!V22="",0,'New Lubbesthorpe Primary School'!V22)+IF('Newlands Primary School'!V22="",0,'Newlands Primary School'!V22)+IF('Ravenhurst Primary School'!V22="",0,'Ravenhurst Primary School'!V22)</f>
        <v>0</v>
      </c>
      <c r="W23" s="9">
        <f>'Hinckley Parks Primary'!W22+'Hollycroft Primary School'!W23+'Langmoor Primary School'!W22+'Little Hill Primary School'!W22+'New Lubbesthorpe Primary School'!W22+'Newlands Primary School'!W22+'Ravenhurst Primary School'!W22</f>
        <v>0</v>
      </c>
      <c r="X23" s="9">
        <f>'Hinckley Parks Primary'!X22+'Hollycroft Primary School'!X23+'Langmoor Primary School'!X22+'Little Hill Primary School'!X22+'New Lubbesthorpe Primary School'!X22+'Newlands Primary School'!X22+'Ravenhurst Primary School'!X22</f>
        <v>-82381.61</v>
      </c>
      <c r="Y23" s="9">
        <f>'Hinckley Parks Primary'!Y22+'Hollycroft Primary School'!Y23+'Langmoor Primary School'!Y22+'Little Hill Primary School'!Y22+'New Lubbesthorpe Primary School'!Y22+'Newlands Primary School'!Y22+'Ravenhurst Primary School'!Y22</f>
        <v>5781.6100000000006</v>
      </c>
      <c r="Z23" s="7">
        <f t="shared" si="3"/>
        <v>-7.5477937336814627E-2</v>
      </c>
    </row>
    <row r="24" spans="2:26" hidden="1" outlineLevel="1" x14ac:dyDescent="0.25">
      <c r="C24" s="8" t="s">
        <v>35</v>
      </c>
      <c r="D24" s="9">
        <f>'Hinckley Parks Primary'!D23</f>
        <v>-7000</v>
      </c>
      <c r="E24" s="9">
        <f>'Hinckley Parks Primary'!E23</f>
        <v>0</v>
      </c>
      <c r="F24" s="9">
        <f>'Hinckley Parks Primary'!F23</f>
        <v>0</v>
      </c>
      <c r="G24" s="9">
        <f>'Hinckley Parks Primary'!G23</f>
        <v>7000</v>
      </c>
      <c r="H24" s="7">
        <f t="shared" si="0"/>
        <v>0</v>
      </c>
      <c r="J24" s="9">
        <f>'Hinckley Parks Primary'!J23</f>
        <v>-7500</v>
      </c>
      <c r="K24" s="9">
        <f>'Hinckley Parks Primary'!K23</f>
        <v>0</v>
      </c>
      <c r="L24" s="9">
        <f>'Hinckley Parks Primary'!L23</f>
        <v>0</v>
      </c>
      <c r="M24" s="9">
        <f>'Hinckley Parks Primary'!M23</f>
        <v>7500</v>
      </c>
      <c r="N24" s="7">
        <f t="shared" si="1"/>
        <v>0</v>
      </c>
      <c r="P24" s="9">
        <f>'Hinckley Parks Primary'!P23</f>
        <v>0</v>
      </c>
      <c r="Q24" s="9">
        <f>'Hinckley Parks Primary'!Q23</f>
        <v>0</v>
      </c>
      <c r="R24" s="9">
        <f>'Hinckley Parks Primary'!R23</f>
        <v>0</v>
      </c>
      <c r="T24" s="9">
        <f>'Hinckley Parks Primary'!T23</f>
        <v>0</v>
      </c>
      <c r="U24" s="9">
        <f>'Hinckley Parks Primary'!U23</f>
        <v>-7500</v>
      </c>
      <c r="V24" s="9">
        <f>IF('Hinckley Parks Primary'!V23="",0,'Hinckley Parks Primary'!V23)</f>
        <v>0</v>
      </c>
      <c r="W24" s="9">
        <f>'Hinckley Parks Primary'!W23</f>
        <v>0</v>
      </c>
      <c r="X24" s="9">
        <f>'Hinckley Parks Primary'!X23</f>
        <v>-7500</v>
      </c>
      <c r="Y24" s="9">
        <f>'Hinckley Parks Primary'!Y23</f>
        <v>7500</v>
      </c>
      <c r="Z24" s="7">
        <f t="shared" si="3"/>
        <v>0</v>
      </c>
    </row>
    <row r="25" spans="2:26" hidden="1" outlineLevel="1" x14ac:dyDescent="0.25">
      <c r="C25" s="8" t="s">
        <v>36</v>
      </c>
      <c r="D25" s="9">
        <f>'Newlands Primary School'!D23+'OWLS Academy Trust'!D12</f>
        <v>0</v>
      </c>
      <c r="E25" s="9">
        <f>'Newlands Primary School'!E23+'OWLS Academy Trust'!E12</f>
        <v>-50</v>
      </c>
      <c r="F25" s="9">
        <f>'Newlands Primary School'!F23+'OWLS Academy Trust'!F12</f>
        <v>0</v>
      </c>
      <c r="G25" s="9">
        <f>'Newlands Primary School'!G23+'OWLS Academy Trust'!G12</f>
        <v>-50</v>
      </c>
      <c r="H25" s="7">
        <f t="shared" si="0"/>
        <v>0</v>
      </c>
      <c r="J25" s="9">
        <f>'Newlands Primary School'!J23+'OWLS Academy Trust'!J12</f>
        <v>-10500</v>
      </c>
      <c r="K25" s="9">
        <f>'Newlands Primary School'!K23+'OWLS Academy Trust'!K12</f>
        <v>-11100</v>
      </c>
      <c r="L25" s="9">
        <f>'Newlands Primary School'!L23+'OWLS Academy Trust'!L12</f>
        <v>0</v>
      </c>
      <c r="M25" s="9">
        <f>'Newlands Primary School'!M23+'OWLS Academy Trust'!M12</f>
        <v>-600</v>
      </c>
      <c r="N25" s="7">
        <f t="shared" si="1"/>
        <v>0.94594594594594594</v>
      </c>
      <c r="P25" s="9">
        <f>'Newlands Primary School'!P23+'OWLS Academy Trust'!P12</f>
        <v>-10500</v>
      </c>
      <c r="Q25" s="9">
        <f>'Newlands Primary School'!Q23+'OWLS Academy Trust'!Q12</f>
        <v>-11100</v>
      </c>
      <c r="R25" s="9">
        <f>'Newlands Primary School'!R23+'OWLS Academy Trust'!R12</f>
        <v>600</v>
      </c>
      <c r="T25" s="9">
        <f>'Newlands Primary School'!T23+'OWLS Academy Trust'!T12</f>
        <v>-11100</v>
      </c>
      <c r="U25" s="9">
        <f>'Newlands Primary School'!U23+'OWLS Academy Trust'!U12</f>
        <v>-10500</v>
      </c>
      <c r="V25" s="9">
        <f>IF('Newlands Primary School'!V23="",0,'Newlands Primary School'!V23)+IF('OWLS Academy Trust'!V12="",0,'OWLS Academy Trust'!V12)</f>
        <v>0</v>
      </c>
      <c r="W25" s="9">
        <f>'Newlands Primary School'!W23+'OWLS Academy Trust'!W12</f>
        <v>0</v>
      </c>
      <c r="X25" s="9">
        <f>'Newlands Primary School'!X23+'OWLS Academy Trust'!X12</f>
        <v>-10500</v>
      </c>
      <c r="Y25" s="9">
        <f>'Newlands Primary School'!Y23+'OWLS Academy Trust'!Y12</f>
        <v>-600</v>
      </c>
      <c r="Z25" s="7">
        <f t="shared" si="3"/>
        <v>5.4054054054054057E-2</v>
      </c>
    </row>
    <row r="26" spans="2:26" collapsed="1" x14ac:dyDescent="0.25">
      <c r="B26" t="s">
        <v>37</v>
      </c>
      <c r="D26" s="6">
        <f>SUM(D27:D27)</f>
        <v>-59375.77</v>
      </c>
      <c r="E26" s="6">
        <f>SUM(E27:E27)</f>
        <v>-59363.35</v>
      </c>
      <c r="F26" s="6">
        <f>SUM(F27:F27)</f>
        <v>0</v>
      </c>
      <c r="G26" s="6">
        <f>SUM(G27:G27)</f>
        <v>12.42</v>
      </c>
      <c r="H26" s="7">
        <f t="shared" si="0"/>
        <v>1.0002092199985344</v>
      </c>
      <c r="J26" s="6">
        <f>SUM(J27:J27)</f>
        <v>-712361.11</v>
      </c>
      <c r="K26" s="6">
        <f>SUM(K27:K27)</f>
        <v>-712360.23</v>
      </c>
      <c r="L26" s="6">
        <f>SUM(L27:L27)</f>
        <v>0</v>
      </c>
      <c r="M26" s="6">
        <f>SUM(M27:M27)</f>
        <v>0.88</v>
      </c>
      <c r="N26" s="7">
        <f t="shared" si="1"/>
        <v>1.000001235330052</v>
      </c>
      <c r="P26" s="6">
        <f>SUM(P27:P27)</f>
        <v>-712360.23</v>
      </c>
      <c r="Q26" s="6">
        <f>SUM(Q27:Q27)</f>
        <v>-712360.23</v>
      </c>
      <c r="R26" s="6">
        <f>SUM(R27:R27)</f>
        <v>0</v>
      </c>
      <c r="T26" s="6">
        <f t="shared" ref="T26:Y26" si="6">SUM(T27:T27)</f>
        <v>-712360.23</v>
      </c>
      <c r="U26" s="6">
        <f t="shared" si="6"/>
        <v>-712361.11</v>
      </c>
      <c r="V26" s="6">
        <f t="shared" si="6"/>
        <v>0</v>
      </c>
      <c r="W26" s="6">
        <f t="shared" si="6"/>
        <v>0</v>
      </c>
      <c r="X26" s="6">
        <f t="shared" si="6"/>
        <v>-712361.11</v>
      </c>
      <c r="Y26" s="6">
        <f t="shared" si="6"/>
        <v>0.88000000000465661</v>
      </c>
      <c r="Z26" s="7">
        <f t="shared" si="3"/>
        <v>-1.2353300520505708E-6</v>
      </c>
    </row>
    <row r="27" spans="2:26" hidden="1" outlineLevel="1" x14ac:dyDescent="0.25">
      <c r="C27" s="8" t="s">
        <v>38</v>
      </c>
      <c r="D27" s="9">
        <f>'OWLS Academy Trust'!D21</f>
        <v>-59375.77</v>
      </c>
      <c r="E27" s="9">
        <f>'OWLS Academy Trust'!E21</f>
        <v>-59363.35</v>
      </c>
      <c r="F27" s="9">
        <f>'OWLS Academy Trust'!F21</f>
        <v>0</v>
      </c>
      <c r="G27" s="9">
        <f>'OWLS Academy Trust'!G21</f>
        <v>12.42</v>
      </c>
      <c r="H27" s="7">
        <f t="shared" si="0"/>
        <v>1.0002092199985344</v>
      </c>
      <c r="J27" s="9">
        <f>'OWLS Academy Trust'!J21</f>
        <v>-712361.11</v>
      </c>
      <c r="K27" s="9">
        <f>'OWLS Academy Trust'!K21</f>
        <v>-712360.23</v>
      </c>
      <c r="L27" s="9">
        <f>'OWLS Academy Trust'!L21</f>
        <v>0</v>
      </c>
      <c r="M27" s="9">
        <f>'OWLS Academy Trust'!M21</f>
        <v>0.88</v>
      </c>
      <c r="N27" s="7">
        <f t="shared" si="1"/>
        <v>1.000001235330052</v>
      </c>
      <c r="P27" s="9">
        <f>'OWLS Academy Trust'!P21</f>
        <v>-712360.23</v>
      </c>
      <c r="Q27" s="9">
        <f>'OWLS Academy Trust'!Q21</f>
        <v>-712360.23</v>
      </c>
      <c r="R27" s="9">
        <f>'OWLS Academy Trust'!R21</f>
        <v>0</v>
      </c>
      <c r="T27" s="9">
        <f>'OWLS Academy Trust'!T21</f>
        <v>-712360.23</v>
      </c>
      <c r="U27" s="9">
        <f>'OWLS Academy Trust'!U21</f>
        <v>-712361.11</v>
      </c>
      <c r="V27" s="9">
        <f>IF('OWLS Academy Trust'!V21="",0,'OWLS Academy Trust'!V21)</f>
        <v>0</v>
      </c>
      <c r="W27" s="9">
        <f>'OWLS Academy Trust'!W21</f>
        <v>0</v>
      </c>
      <c r="X27" s="9">
        <f>'OWLS Academy Trust'!X21</f>
        <v>-712361.11</v>
      </c>
      <c r="Y27" s="9">
        <f>'OWLS Academy Trust'!Y21</f>
        <v>0.88000000000465661</v>
      </c>
      <c r="Z27" s="7">
        <f t="shared" si="3"/>
        <v>-1.2353300520505708E-6</v>
      </c>
    </row>
    <row r="28" spans="2:26" collapsed="1" x14ac:dyDescent="0.25">
      <c r="B28" t="s">
        <v>39</v>
      </c>
      <c r="D28" s="6">
        <f>SUM(D29:D51)</f>
        <v>-33570.229999999996</v>
      </c>
      <c r="E28" s="6">
        <f>SUM(E29:E51)</f>
        <v>43887.43</v>
      </c>
      <c r="F28" s="6">
        <f>SUM(F29:F51)</f>
        <v>0</v>
      </c>
      <c r="G28" s="6">
        <f>SUM(G29:G51)</f>
        <v>77457.659999999974</v>
      </c>
      <c r="H28" s="7">
        <f t="shared" si="0"/>
        <v>-0.76491674267552223</v>
      </c>
      <c r="J28" s="6">
        <f>SUM(J29:J51)</f>
        <v>-933590.60999999987</v>
      </c>
      <c r="K28" s="6">
        <f>SUM(K29:K51)</f>
        <v>-785190.22</v>
      </c>
      <c r="L28" s="6">
        <f>SUM(L29:L51)</f>
        <v>0</v>
      </c>
      <c r="M28" s="6">
        <f>SUM(M29:M51)</f>
        <v>148400.39000000001</v>
      </c>
      <c r="N28" s="7">
        <f t="shared" si="1"/>
        <v>1.1889992847847748</v>
      </c>
      <c r="P28" s="6">
        <f>SUM(P29:P51)</f>
        <v>-742058.35999999987</v>
      </c>
      <c r="Q28" s="6">
        <f>SUM(Q29:Q51)</f>
        <v>-785190.22</v>
      </c>
      <c r="R28" s="6">
        <f>SUM(R29:R51)</f>
        <v>43131.86</v>
      </c>
      <c r="T28" s="6">
        <f t="shared" ref="T28:Y28" si="7">SUM(T29:T51)</f>
        <v>-785190.22</v>
      </c>
      <c r="U28" s="6">
        <f t="shared" si="7"/>
        <v>-933590.60999999987</v>
      </c>
      <c r="V28" s="6">
        <f t="shared" si="7"/>
        <v>0</v>
      </c>
      <c r="W28" s="6">
        <f t="shared" si="7"/>
        <v>0</v>
      </c>
      <c r="X28" s="6">
        <f t="shared" si="7"/>
        <v>-933590.60999999987</v>
      </c>
      <c r="Y28" s="6">
        <f t="shared" si="7"/>
        <v>148400.39000000001</v>
      </c>
      <c r="Z28" s="7">
        <f t="shared" si="3"/>
        <v>-0.18899928478477485</v>
      </c>
    </row>
    <row r="29" spans="2:26" hidden="1" outlineLevel="1" x14ac:dyDescent="0.25">
      <c r="C29" s="8" t="s">
        <v>40</v>
      </c>
      <c r="D29" s="9">
        <f>'Fernvale Primary School'!D23+'Glenmere Primary School'!D23+'Hinckley Parks Primary'!D26+'Hollycroft Primary School'!D25+'Langmoor Primary School'!D24+'New Lubbesthorpe Primary School'!D25+'Newlands Primary School'!D25+'OWLS Academy Trust'!D15+'Ravenhurst Primary School'!D24</f>
        <v>-2253.4300000000003</v>
      </c>
      <c r="E29" s="9">
        <f>'Fernvale Primary School'!E23+'Glenmere Primary School'!E23+'Hinckley Parks Primary'!E26+'Hollycroft Primary School'!E25+'Langmoor Primary School'!E24+'New Lubbesthorpe Primary School'!E25+'Newlands Primary School'!E25+'OWLS Academy Trust'!E15+'Ravenhurst Primary School'!E24</f>
        <v>-322.33000000000004</v>
      </c>
      <c r="F29" s="9">
        <f>'Fernvale Primary School'!F23+'Glenmere Primary School'!F23+'Hinckley Parks Primary'!F26+'Hollycroft Primary School'!F25+'Langmoor Primary School'!F24+'New Lubbesthorpe Primary School'!F25+'Newlands Primary School'!F25+'OWLS Academy Trust'!F15+'Ravenhurst Primary School'!F24</f>
        <v>0</v>
      </c>
      <c r="G29" s="9">
        <f>'Fernvale Primary School'!G23+'Glenmere Primary School'!G23+'Hinckley Parks Primary'!G26+'Hollycroft Primary School'!G25+'Langmoor Primary School'!G24+'New Lubbesthorpe Primary School'!G25+'Newlands Primary School'!G25+'OWLS Academy Trust'!G15+'Ravenhurst Primary School'!G24</f>
        <v>1931.1</v>
      </c>
      <c r="H29" s="7">
        <f t="shared" si="0"/>
        <v>6.991065057549716</v>
      </c>
      <c r="J29" s="9">
        <f>'Fernvale Primary School'!J23+'Glenmere Primary School'!J23+'Hinckley Parks Primary'!J26+'Hollycroft Primary School'!J25+'Langmoor Primary School'!J24+'New Lubbesthorpe Primary School'!J25+'Newlands Primary School'!J25+'OWLS Academy Trust'!J15+'Ravenhurst Primary School'!J24</f>
        <v>-13282.039999999999</v>
      </c>
      <c r="K29" s="9">
        <f>'Fernvale Primary School'!K23+'Glenmere Primary School'!K23+'Hinckley Parks Primary'!K26+'Hollycroft Primary School'!K25+'Langmoor Primary School'!K24+'New Lubbesthorpe Primary School'!K25+'Newlands Primary School'!K25+'OWLS Academy Trust'!K15+'Ravenhurst Primary School'!K24</f>
        <v>-6218.02</v>
      </c>
      <c r="L29" s="9">
        <f>'Fernvale Primary School'!L23+'Glenmere Primary School'!L23+'Hinckley Parks Primary'!L26+'Hollycroft Primary School'!L25+'Langmoor Primary School'!L24+'New Lubbesthorpe Primary School'!L25+'Newlands Primary School'!L25+'OWLS Academy Trust'!L15+'Ravenhurst Primary School'!L24</f>
        <v>0</v>
      </c>
      <c r="M29" s="9">
        <f>'Fernvale Primary School'!M23+'Glenmere Primary School'!M23+'Hinckley Parks Primary'!M26+'Hollycroft Primary School'!M25+'Langmoor Primary School'!M24+'New Lubbesthorpe Primary School'!M25+'Newlands Primary School'!M25+'OWLS Academy Trust'!M15+'Ravenhurst Primary School'!M24</f>
        <v>7064.0199999999995</v>
      </c>
      <c r="N29" s="7">
        <f t="shared" si="1"/>
        <v>2.1360561722220255</v>
      </c>
      <c r="P29" s="9">
        <f>'Fernvale Primary School'!P23+'Glenmere Primary School'!P23+'Hinckley Parks Primary'!P26+'Hollycroft Primary School'!P25+'Langmoor Primary School'!P24+'New Lubbesthorpe Primary School'!P25+'Newlands Primary School'!P25+'OWLS Academy Trust'!P15+'Ravenhurst Primary School'!P24</f>
        <v>-5100.09</v>
      </c>
      <c r="Q29" s="9">
        <f>'Fernvale Primary School'!Q23+'Glenmere Primary School'!Q23+'Hinckley Parks Primary'!Q26+'Hollycroft Primary School'!Q25+'Langmoor Primary School'!Q24+'New Lubbesthorpe Primary School'!Q25+'Newlands Primary School'!Q25+'OWLS Academy Trust'!Q15+'Ravenhurst Primary School'!Q24</f>
        <v>-6218.02</v>
      </c>
      <c r="R29" s="9">
        <f>'Fernvale Primary School'!R23+'Glenmere Primary School'!R23+'Hinckley Parks Primary'!R26+'Hollycroft Primary School'!R25+'Langmoor Primary School'!R24+'New Lubbesthorpe Primary School'!R25+'Newlands Primary School'!R25+'OWLS Academy Trust'!R15+'Ravenhurst Primary School'!R24</f>
        <v>1117.93</v>
      </c>
      <c r="T29" s="9">
        <f>'Fernvale Primary School'!T23+'Glenmere Primary School'!T23+'Hinckley Parks Primary'!T26+'Hollycroft Primary School'!T25+'Langmoor Primary School'!T24+'New Lubbesthorpe Primary School'!T25+'Newlands Primary School'!T25+'OWLS Academy Trust'!T15+'Ravenhurst Primary School'!T24</f>
        <v>-6218.02</v>
      </c>
      <c r="U29" s="9">
        <f>'Fernvale Primary School'!U23+'Glenmere Primary School'!U23+'Hinckley Parks Primary'!U26+'Hollycroft Primary School'!U25+'Langmoor Primary School'!U24+'New Lubbesthorpe Primary School'!U25+'Newlands Primary School'!U25+'OWLS Academy Trust'!U15+'Ravenhurst Primary School'!U24</f>
        <v>-13282.039999999999</v>
      </c>
      <c r="V29" s="9">
        <f>IF('Fernvale Primary School'!V23="",0,'Fernvale Primary School'!V23)+IF('Glenmere Primary School'!V23="",0,'Glenmere Primary School'!V23)+IF('Hinckley Parks Primary'!V26="",0,'Hinckley Parks Primary'!V26)+IF('Hollycroft Primary School'!V25="",0,'Hollycroft Primary School'!V25)+IF('Langmoor Primary School'!V24="",0,'Langmoor Primary School'!V24)+IF('New Lubbesthorpe Primary School'!V25="",0,'New Lubbesthorpe Primary School'!V25)+IF('Newlands Primary School'!V25="",0,'Newlands Primary School'!V25)+IF('OWLS Academy Trust'!V15="",0,'OWLS Academy Trust'!V15)+IF('Ravenhurst Primary School'!V24="",0,'Ravenhurst Primary School'!V24)</f>
        <v>0</v>
      </c>
      <c r="W29" s="9">
        <f>'Fernvale Primary School'!W23+'Glenmere Primary School'!W23+'Hinckley Parks Primary'!W26+'Hollycroft Primary School'!W25+'Langmoor Primary School'!W24+'New Lubbesthorpe Primary School'!W25+'Newlands Primary School'!W25+'OWLS Academy Trust'!W15+'Ravenhurst Primary School'!W24</f>
        <v>0</v>
      </c>
      <c r="X29" s="9">
        <f>'Fernvale Primary School'!X23+'Glenmere Primary School'!X23+'Hinckley Parks Primary'!X26+'Hollycroft Primary School'!X25+'Langmoor Primary School'!X24+'New Lubbesthorpe Primary School'!X25+'Newlands Primary School'!X25+'OWLS Academy Trust'!X15+'Ravenhurst Primary School'!X24</f>
        <v>-13282.039999999999</v>
      </c>
      <c r="Y29" s="9">
        <f>'Fernvale Primary School'!Y23+'Glenmere Primary School'!Y23+'Hinckley Parks Primary'!Y26+'Hollycroft Primary School'!Y25+'Langmoor Primary School'!Y24+'New Lubbesthorpe Primary School'!Y25+'Newlands Primary School'!Y25+'OWLS Academy Trust'!Y15+'Ravenhurst Primary School'!Y24</f>
        <v>7064.0199999999995</v>
      </c>
      <c r="Z29" s="7">
        <f t="shared" si="3"/>
        <v>-1.1360561722220255</v>
      </c>
    </row>
    <row r="30" spans="2:26" hidden="1" outlineLevel="1" x14ac:dyDescent="0.25">
      <c r="C30" s="8" t="s">
        <v>41</v>
      </c>
      <c r="D30" s="9">
        <f>'Fernvale Primary School'!D24+'Glenmere Primary School'!D24+'Hinckley Parks Primary'!D27+'Hollycroft Primary School'!D26+'Langmoor Primary School'!D25+'Little Hill Primary School'!D25+'New Lubbesthorpe Primary School'!D27+'Newlands Primary School'!D26+'Ravenhurst Primary School'!D25</f>
        <v>-771.42</v>
      </c>
      <c r="E30" s="9">
        <f>'Fernvale Primary School'!E24+'Glenmere Primary School'!E24+'Hinckley Parks Primary'!E27+'Hollycroft Primary School'!E26+'Langmoor Primary School'!E25+'Little Hill Primary School'!E25+'New Lubbesthorpe Primary School'!E27+'Newlands Primary School'!E26+'Ravenhurst Primary School'!E25</f>
        <v>0</v>
      </c>
      <c r="F30" s="9">
        <f>'Fernvale Primary School'!F24+'Glenmere Primary School'!F24+'Hinckley Parks Primary'!F27+'Hollycroft Primary School'!F26+'Langmoor Primary School'!F25+'Little Hill Primary School'!F25+'New Lubbesthorpe Primary School'!F27+'Newlands Primary School'!F26+'Ravenhurst Primary School'!F25</f>
        <v>0</v>
      </c>
      <c r="G30" s="9">
        <f>'Fernvale Primary School'!G24+'Glenmere Primary School'!G24+'Hinckley Parks Primary'!G27+'Hollycroft Primary School'!G26+'Langmoor Primary School'!G25+'Little Hill Primary School'!G25+'New Lubbesthorpe Primary School'!G27+'Newlands Primary School'!G26+'Ravenhurst Primary School'!G25</f>
        <v>771.42</v>
      </c>
      <c r="H30" s="7">
        <f t="shared" si="0"/>
        <v>0</v>
      </c>
      <c r="J30" s="9">
        <f>'Fernvale Primary School'!J24+'Glenmere Primary School'!J24+'Hinckley Parks Primary'!J27+'Hollycroft Primary School'!J26+'Langmoor Primary School'!J25+'Little Hill Primary School'!J25+'New Lubbesthorpe Primary School'!J27+'Newlands Primary School'!J26+'Ravenhurst Primary School'!J25</f>
        <v>-174547.15</v>
      </c>
      <c r="K30" s="9">
        <f>'Fernvale Primary School'!K24+'Glenmere Primary School'!K24+'Hinckley Parks Primary'!K27+'Hollycroft Primary School'!K26+'Langmoor Primary School'!K25+'Little Hill Primary School'!K25+'New Lubbesthorpe Primary School'!K27+'Newlands Primary School'!K26+'Ravenhurst Primary School'!K25</f>
        <v>-203021.95</v>
      </c>
      <c r="L30" s="9">
        <f>'Fernvale Primary School'!L24+'Glenmere Primary School'!L24+'Hinckley Parks Primary'!L27+'Hollycroft Primary School'!L26+'Langmoor Primary School'!L25+'Little Hill Primary School'!L25+'New Lubbesthorpe Primary School'!L27+'Newlands Primary School'!L26+'Ravenhurst Primary School'!L25</f>
        <v>0</v>
      </c>
      <c r="M30" s="9">
        <f>'Fernvale Primary School'!M24+'Glenmere Primary School'!M24+'Hinckley Parks Primary'!M27+'Hollycroft Primary School'!M26+'Langmoor Primary School'!M25+'Little Hill Primary School'!M25+'New Lubbesthorpe Primary School'!M27+'Newlands Primary School'!M26+'Ravenhurst Primary School'!M25</f>
        <v>-28474.799999999999</v>
      </c>
      <c r="N30" s="7">
        <f t="shared" si="1"/>
        <v>0.85974521474155863</v>
      </c>
      <c r="P30" s="9">
        <f>'Fernvale Primary School'!P24+'Glenmere Primary School'!P24+'Hinckley Parks Primary'!P27+'Hollycroft Primary School'!P26+'Langmoor Primary School'!P25+'Little Hill Primary School'!P25+'New Lubbesthorpe Primary School'!P27+'Newlands Primary School'!P26+'Ravenhurst Primary School'!P25</f>
        <v>-200791.95</v>
      </c>
      <c r="Q30" s="9">
        <f>'Fernvale Primary School'!Q24+'Glenmere Primary School'!Q24+'Hinckley Parks Primary'!Q27+'Hollycroft Primary School'!Q26+'Langmoor Primary School'!Q25+'Little Hill Primary School'!Q25+'New Lubbesthorpe Primary School'!Q27+'Newlands Primary School'!Q26+'Ravenhurst Primary School'!Q25</f>
        <v>-203021.95</v>
      </c>
      <c r="R30" s="9">
        <f>'Fernvale Primary School'!R24+'Glenmere Primary School'!R24+'Hinckley Parks Primary'!R27+'Hollycroft Primary School'!R26+'Langmoor Primary School'!R25+'Little Hill Primary School'!R25+'New Lubbesthorpe Primary School'!R27+'Newlands Primary School'!R26+'Ravenhurst Primary School'!R25</f>
        <v>2230</v>
      </c>
      <c r="T30" s="9">
        <f>'Fernvale Primary School'!T24+'Glenmere Primary School'!T24+'Hinckley Parks Primary'!T27+'Hollycroft Primary School'!T26+'Langmoor Primary School'!T25+'Little Hill Primary School'!T25+'New Lubbesthorpe Primary School'!T27+'Newlands Primary School'!T26+'Ravenhurst Primary School'!T25</f>
        <v>-203021.95</v>
      </c>
      <c r="U30" s="9">
        <f>'Fernvale Primary School'!U24+'Glenmere Primary School'!U24+'Hinckley Parks Primary'!U27+'Hollycroft Primary School'!U26+'Langmoor Primary School'!U25+'Little Hill Primary School'!U25+'New Lubbesthorpe Primary School'!U27+'Newlands Primary School'!U26+'Ravenhurst Primary School'!U25</f>
        <v>-174547.15</v>
      </c>
      <c r="V30" s="9">
        <f>IF('Fernvale Primary School'!V24="",0,'Fernvale Primary School'!V24)+IF('Glenmere Primary School'!V24="",0,'Glenmere Primary School'!V24)+IF('Hinckley Parks Primary'!V27="",0,'Hinckley Parks Primary'!V27)+IF('Hollycroft Primary School'!V26="",0,'Hollycroft Primary School'!V26)+IF('Langmoor Primary School'!V25="",0,'Langmoor Primary School'!V25)+IF('Little Hill Primary School'!V25="",0,'Little Hill Primary School'!V25)+IF('New Lubbesthorpe Primary School'!V27="",0,'New Lubbesthorpe Primary School'!V27)+IF('Newlands Primary School'!V26="",0,'Newlands Primary School'!V26)+IF('Ravenhurst Primary School'!V25="",0,'Ravenhurst Primary School'!V25)</f>
        <v>0</v>
      </c>
      <c r="W30" s="9">
        <f>'Fernvale Primary School'!W24+'Glenmere Primary School'!W24+'Hinckley Parks Primary'!W27+'Hollycroft Primary School'!W26+'Langmoor Primary School'!W25+'Little Hill Primary School'!W25+'New Lubbesthorpe Primary School'!W27+'Newlands Primary School'!W26+'Ravenhurst Primary School'!W25</f>
        <v>0</v>
      </c>
      <c r="X30" s="9">
        <f>'Fernvale Primary School'!X24+'Glenmere Primary School'!X24+'Hinckley Parks Primary'!X27+'Hollycroft Primary School'!X26+'Langmoor Primary School'!X25+'Little Hill Primary School'!X25+'New Lubbesthorpe Primary School'!X27+'Newlands Primary School'!X26+'Ravenhurst Primary School'!X25</f>
        <v>-174547.15</v>
      </c>
      <c r="Y30" s="9">
        <f>'Fernvale Primary School'!Y24+'Glenmere Primary School'!Y24+'Hinckley Parks Primary'!Y27+'Hollycroft Primary School'!Y26+'Langmoor Primary School'!Y25+'Little Hill Primary School'!Y25+'New Lubbesthorpe Primary School'!Y27+'Newlands Primary School'!Y26+'Ravenhurst Primary School'!Y25</f>
        <v>-28474.799999999996</v>
      </c>
      <c r="Z30" s="7">
        <f t="shared" si="3"/>
        <v>0.14025478525844123</v>
      </c>
    </row>
    <row r="31" spans="2:26" hidden="1" outlineLevel="1" x14ac:dyDescent="0.25">
      <c r="C31" s="8" t="s">
        <v>42</v>
      </c>
      <c r="D31" s="9">
        <f>'Fernvale Primary School'!D25+'Glenmere Primary School'!D25+'Hinckley Parks Primary'!D28+'Hollycroft Primary School'!D27+'Langmoor Primary School'!D26+'Little Hill Primary School'!D26+'New Lubbesthorpe Primary School'!D28+'Newlands Primary School'!D27+'Ravenhurst Primary School'!D26</f>
        <v>-2689.21</v>
      </c>
      <c r="E31" s="9">
        <f>'Fernvale Primary School'!E25+'Glenmere Primary School'!E25+'Hinckley Parks Primary'!E28+'Hollycroft Primary School'!E27+'Langmoor Primary School'!E26+'Little Hill Primary School'!E26+'New Lubbesthorpe Primary School'!E28+'Newlands Primary School'!E27+'Ravenhurst Primary School'!E26</f>
        <v>0</v>
      </c>
      <c r="F31" s="9">
        <f>'Fernvale Primary School'!F25+'Glenmere Primary School'!F25+'Hinckley Parks Primary'!F28+'Hollycroft Primary School'!F27+'Langmoor Primary School'!F26+'Little Hill Primary School'!F26+'New Lubbesthorpe Primary School'!F28+'Newlands Primary School'!F27+'Ravenhurst Primary School'!F26</f>
        <v>0</v>
      </c>
      <c r="G31" s="9">
        <f>'Fernvale Primary School'!G25+'Glenmere Primary School'!G25+'Hinckley Parks Primary'!G28+'Hollycroft Primary School'!G27+'Langmoor Primary School'!G26+'Little Hill Primary School'!G26+'New Lubbesthorpe Primary School'!G28+'Newlands Primary School'!G27+'Ravenhurst Primary School'!G26</f>
        <v>2689.21</v>
      </c>
      <c r="H31" s="7">
        <f t="shared" si="0"/>
        <v>0</v>
      </c>
      <c r="J31" s="9">
        <f>'Fernvale Primary School'!J25+'Glenmere Primary School'!J25+'Hinckley Parks Primary'!J28+'Hollycroft Primary School'!J27+'Langmoor Primary School'!J26+'Little Hill Primary School'!J26+'New Lubbesthorpe Primary School'!J28+'Newlands Primary School'!J27+'Ravenhurst Primary School'!J26</f>
        <v>-264221.25</v>
      </c>
      <c r="K31" s="9">
        <f>'Fernvale Primary School'!K25+'Glenmere Primary School'!K25+'Hinckley Parks Primary'!K28+'Hollycroft Primary School'!K27+'Langmoor Primary School'!K26+'Little Hill Primary School'!K26+'New Lubbesthorpe Primary School'!K28+'Newlands Primary School'!K27+'Ravenhurst Primary School'!K26</f>
        <v>-175666.1</v>
      </c>
      <c r="L31" s="9">
        <f>'Fernvale Primary School'!L25+'Glenmere Primary School'!L25+'Hinckley Parks Primary'!L28+'Hollycroft Primary School'!L27+'Langmoor Primary School'!L26+'Little Hill Primary School'!L26+'New Lubbesthorpe Primary School'!L28+'Newlands Primary School'!L27+'Ravenhurst Primary School'!L26</f>
        <v>0</v>
      </c>
      <c r="M31" s="9">
        <f>'Fernvale Primary School'!M25+'Glenmere Primary School'!M25+'Hinckley Parks Primary'!M28+'Hollycroft Primary School'!M27+'Langmoor Primary School'!M26+'Little Hill Primary School'!M26+'New Lubbesthorpe Primary School'!M28+'Newlands Primary School'!M27+'Ravenhurst Primary School'!M26</f>
        <v>88555.15</v>
      </c>
      <c r="N31" s="7">
        <f t="shared" si="1"/>
        <v>1.5041106394460855</v>
      </c>
      <c r="P31" s="9">
        <f>'Fernvale Primary School'!P25+'Glenmere Primary School'!P25+'Hinckley Parks Primary'!P28+'Hollycroft Primary School'!P27+'Langmoor Primary School'!P26+'Little Hill Primary School'!P26+'New Lubbesthorpe Primary School'!P28+'Newlands Primary School'!P27+'Ravenhurst Primary School'!P26</f>
        <v>-168806.1</v>
      </c>
      <c r="Q31" s="9">
        <f>'Fernvale Primary School'!Q25+'Glenmere Primary School'!Q25+'Hinckley Parks Primary'!Q28+'Hollycroft Primary School'!Q27+'Langmoor Primary School'!Q26+'Little Hill Primary School'!Q26+'New Lubbesthorpe Primary School'!Q28+'Newlands Primary School'!Q27+'Ravenhurst Primary School'!Q26</f>
        <v>-175666.1</v>
      </c>
      <c r="R31" s="9">
        <f>'Fernvale Primary School'!R25+'Glenmere Primary School'!R25+'Hinckley Parks Primary'!R28+'Hollycroft Primary School'!R27+'Langmoor Primary School'!R26+'Little Hill Primary School'!R26+'New Lubbesthorpe Primary School'!R28+'Newlands Primary School'!R27+'Ravenhurst Primary School'!R26</f>
        <v>6860</v>
      </c>
      <c r="T31" s="9">
        <f>'Fernvale Primary School'!T25+'Glenmere Primary School'!T25+'Hinckley Parks Primary'!T28+'Hollycroft Primary School'!T27+'Langmoor Primary School'!T26+'Little Hill Primary School'!T26+'New Lubbesthorpe Primary School'!T28+'Newlands Primary School'!T27+'Ravenhurst Primary School'!T26</f>
        <v>-175666.1</v>
      </c>
      <c r="U31" s="9">
        <f>'Fernvale Primary School'!U25+'Glenmere Primary School'!U25+'Hinckley Parks Primary'!U28+'Hollycroft Primary School'!U27+'Langmoor Primary School'!U26+'Little Hill Primary School'!U26+'New Lubbesthorpe Primary School'!U28+'Newlands Primary School'!U27+'Ravenhurst Primary School'!U26</f>
        <v>-264221.25</v>
      </c>
      <c r="V31" s="9">
        <f>IF('Fernvale Primary School'!V25="",0,'Fernvale Primary School'!V25)+IF('Glenmere Primary School'!V25="",0,'Glenmere Primary School'!V25)+IF('Hinckley Parks Primary'!V28="",0,'Hinckley Parks Primary'!V28)+IF('Hollycroft Primary School'!V27="",0,'Hollycroft Primary School'!V27)+IF('Langmoor Primary School'!V26="",0,'Langmoor Primary School'!V26)+IF('Little Hill Primary School'!V26="",0,'Little Hill Primary School'!V26)+IF('New Lubbesthorpe Primary School'!V28="",0,'New Lubbesthorpe Primary School'!V28)+IF('Newlands Primary School'!V27="",0,'Newlands Primary School'!V27)+IF('Ravenhurst Primary School'!V26="",0,'Ravenhurst Primary School'!V26)</f>
        <v>0</v>
      </c>
      <c r="W31" s="9">
        <f>'Fernvale Primary School'!W25+'Glenmere Primary School'!W25+'Hinckley Parks Primary'!W28+'Hollycroft Primary School'!W27+'Langmoor Primary School'!W26+'Little Hill Primary School'!W26+'New Lubbesthorpe Primary School'!W28+'Newlands Primary School'!W27+'Ravenhurst Primary School'!W26</f>
        <v>0</v>
      </c>
      <c r="X31" s="9">
        <f>'Fernvale Primary School'!X25+'Glenmere Primary School'!X25+'Hinckley Parks Primary'!X28+'Hollycroft Primary School'!X27+'Langmoor Primary School'!X26+'Little Hill Primary School'!X26+'New Lubbesthorpe Primary School'!X28+'Newlands Primary School'!X27+'Ravenhurst Primary School'!X26</f>
        <v>-264221.25</v>
      </c>
      <c r="Y31" s="9">
        <f>'Fernvale Primary School'!Y25+'Glenmere Primary School'!Y25+'Hinckley Parks Primary'!Y28+'Hollycroft Primary School'!Y27+'Langmoor Primary School'!Y26+'Little Hill Primary School'!Y26+'New Lubbesthorpe Primary School'!Y28+'Newlands Primary School'!Y27+'Ravenhurst Primary School'!Y26</f>
        <v>88555.15</v>
      </c>
      <c r="Z31" s="7">
        <f t="shared" si="3"/>
        <v>-0.50411063944608547</v>
      </c>
    </row>
    <row r="32" spans="2:26" hidden="1" outlineLevel="1" x14ac:dyDescent="0.25">
      <c r="C32" s="8" t="s">
        <v>43</v>
      </c>
      <c r="D32" s="9">
        <f>'Fernvale Primary School'!D26+'Glenmere Primary School'!D27+'Hinckley Parks Primary'!D29+'Hollycroft Primary School'!D28+'Langmoor Primary School'!D27+'Little Hill Primary School'!D28+'New Lubbesthorpe Primary School'!D29+'Newlands Primary School'!D28+'OWLS Academy Trust'!D16+'Ravenhurst Primary School'!D28</f>
        <v>-3356.21</v>
      </c>
      <c r="E32" s="9">
        <f>'Fernvale Primary School'!E26+'Glenmere Primary School'!E27+'Hinckley Parks Primary'!E29+'Hollycroft Primary School'!E28+'Langmoor Primary School'!E27+'Little Hill Primary School'!E28+'New Lubbesthorpe Primary School'!E29+'Newlands Primary School'!E28+'OWLS Academy Trust'!E16+'Ravenhurst Primary School'!E28</f>
        <v>-721.82999999999993</v>
      </c>
      <c r="F32" s="9">
        <f>'Fernvale Primary School'!F26+'Glenmere Primary School'!F27+'Hinckley Parks Primary'!F29+'Hollycroft Primary School'!F28+'Langmoor Primary School'!F27+'Little Hill Primary School'!F28+'New Lubbesthorpe Primary School'!F29+'Newlands Primary School'!F28+'OWLS Academy Trust'!F16+'Ravenhurst Primary School'!F28</f>
        <v>0</v>
      </c>
      <c r="G32" s="9">
        <f>'Fernvale Primary School'!G26+'Glenmere Primary School'!G27+'Hinckley Parks Primary'!G29+'Hollycroft Primary School'!G28+'Langmoor Primary School'!G27+'Little Hill Primary School'!G28+'New Lubbesthorpe Primary School'!G29+'Newlands Primary School'!G28+'OWLS Academy Trust'!G16+'Ravenhurst Primary School'!G28</f>
        <v>2634.38</v>
      </c>
      <c r="H32" s="7">
        <f t="shared" si="0"/>
        <v>4.6495850823601126</v>
      </c>
      <c r="J32" s="9">
        <f>'Fernvale Primary School'!J26+'Glenmere Primary School'!J27+'Hinckley Parks Primary'!J29+'Hollycroft Primary School'!J28+'Langmoor Primary School'!J27+'Little Hill Primary School'!J28+'New Lubbesthorpe Primary School'!J29+'Newlands Primary School'!J28+'OWLS Academy Trust'!J16+'Ravenhurst Primary School'!J28</f>
        <v>-21723.809999999998</v>
      </c>
      <c r="K32" s="9">
        <f>'Fernvale Primary School'!K26+'Glenmere Primary School'!K27+'Hinckley Parks Primary'!K29+'Hollycroft Primary School'!K28+'Langmoor Primary School'!K27+'Little Hill Primary School'!K28+'New Lubbesthorpe Primary School'!K29+'Newlands Primary School'!K28+'OWLS Academy Trust'!K16+'Ravenhurst Primary School'!K28</f>
        <v>-8661.99</v>
      </c>
      <c r="L32" s="9">
        <f>'Fernvale Primary School'!L26+'Glenmere Primary School'!L27+'Hinckley Parks Primary'!L29+'Hollycroft Primary School'!L28+'Langmoor Primary School'!L27+'Little Hill Primary School'!L28+'New Lubbesthorpe Primary School'!L29+'Newlands Primary School'!L28+'OWLS Academy Trust'!L16+'Ravenhurst Primary School'!L28</f>
        <v>0</v>
      </c>
      <c r="M32" s="9">
        <f>'Fernvale Primary School'!M26+'Glenmere Primary School'!M27+'Hinckley Parks Primary'!M29+'Hollycroft Primary School'!M28+'Langmoor Primary School'!M27+'Little Hill Primary School'!M28+'New Lubbesthorpe Primary School'!M29+'Newlands Primary School'!M28+'OWLS Academy Trust'!M16+'Ravenhurst Primary School'!M28</f>
        <v>13061.82</v>
      </c>
      <c r="N32" s="7">
        <f t="shared" si="1"/>
        <v>2.5079467882091757</v>
      </c>
      <c r="P32" s="9">
        <f>'Fernvale Primary School'!P26+'Glenmere Primary School'!P27+'Hinckley Parks Primary'!P29+'Hollycroft Primary School'!P28+'Langmoor Primary School'!P27+'Little Hill Primary School'!P28+'New Lubbesthorpe Primary School'!P29+'Newlands Primary School'!P28+'OWLS Academy Trust'!P16+'Ravenhurst Primary School'!P28</f>
        <v>-7441.94</v>
      </c>
      <c r="Q32" s="9">
        <f>'Fernvale Primary School'!Q26+'Glenmere Primary School'!Q27+'Hinckley Parks Primary'!Q29+'Hollycroft Primary School'!Q28+'Langmoor Primary School'!Q27+'Little Hill Primary School'!Q28+'New Lubbesthorpe Primary School'!Q29+'Newlands Primary School'!Q28+'OWLS Academy Trust'!Q16+'Ravenhurst Primary School'!Q28</f>
        <v>-8661.99</v>
      </c>
      <c r="R32" s="9">
        <f>'Fernvale Primary School'!R26+'Glenmere Primary School'!R27+'Hinckley Parks Primary'!R29+'Hollycroft Primary School'!R28+'Langmoor Primary School'!R27+'Little Hill Primary School'!R28+'New Lubbesthorpe Primary School'!R29+'Newlands Primary School'!R28+'OWLS Academy Trust'!R16+'Ravenhurst Primary School'!R28</f>
        <v>1220.05</v>
      </c>
      <c r="T32" s="9">
        <f>'Fernvale Primary School'!T26+'Glenmere Primary School'!T27+'Hinckley Parks Primary'!T29+'Hollycroft Primary School'!T28+'Langmoor Primary School'!T27+'Little Hill Primary School'!T28+'New Lubbesthorpe Primary School'!T29+'Newlands Primary School'!T28+'OWLS Academy Trust'!T16+'Ravenhurst Primary School'!T28</f>
        <v>-8661.99</v>
      </c>
      <c r="U32" s="9">
        <f>'Fernvale Primary School'!U26+'Glenmere Primary School'!U27+'Hinckley Parks Primary'!U29+'Hollycroft Primary School'!U28+'Langmoor Primary School'!U27+'Little Hill Primary School'!U28+'New Lubbesthorpe Primary School'!U29+'Newlands Primary School'!U28+'OWLS Academy Trust'!U16+'Ravenhurst Primary School'!U28</f>
        <v>-21723.809999999998</v>
      </c>
      <c r="V32" s="9">
        <f>IF('Fernvale Primary School'!V26="",0,'Fernvale Primary School'!V26)+IF('Glenmere Primary School'!V27="",0,'Glenmere Primary School'!V27)+IF('Hinckley Parks Primary'!V29="",0,'Hinckley Parks Primary'!V29)+IF('Hollycroft Primary School'!V28="",0,'Hollycroft Primary School'!V28)+IF('Langmoor Primary School'!V27="",0,'Langmoor Primary School'!V27)+IF('Little Hill Primary School'!V28="",0,'Little Hill Primary School'!V28)+IF('New Lubbesthorpe Primary School'!V29="",0,'New Lubbesthorpe Primary School'!V29)+IF('Newlands Primary School'!V28="",0,'Newlands Primary School'!V28)+IF('OWLS Academy Trust'!V16="",0,'OWLS Academy Trust'!V16)+IF('Ravenhurst Primary School'!V28="",0,'Ravenhurst Primary School'!V28)</f>
        <v>0</v>
      </c>
      <c r="W32" s="9">
        <f>'Fernvale Primary School'!W26+'Glenmere Primary School'!W27+'Hinckley Parks Primary'!W29+'Hollycroft Primary School'!W28+'Langmoor Primary School'!W27+'Little Hill Primary School'!W28+'New Lubbesthorpe Primary School'!W29+'Newlands Primary School'!W28+'OWLS Academy Trust'!W16+'Ravenhurst Primary School'!W28</f>
        <v>0</v>
      </c>
      <c r="X32" s="9">
        <f>'Fernvale Primary School'!X26+'Glenmere Primary School'!X27+'Hinckley Parks Primary'!X29+'Hollycroft Primary School'!X28+'Langmoor Primary School'!X27+'Little Hill Primary School'!X28+'New Lubbesthorpe Primary School'!X29+'Newlands Primary School'!X28+'OWLS Academy Trust'!X16+'Ravenhurst Primary School'!X28</f>
        <v>-21723.809999999998</v>
      </c>
      <c r="Y32" s="9">
        <f>'Fernvale Primary School'!Y26+'Glenmere Primary School'!Y27+'Hinckley Parks Primary'!Y29+'Hollycroft Primary School'!Y28+'Langmoor Primary School'!Y27+'Little Hill Primary School'!Y28+'New Lubbesthorpe Primary School'!Y29+'Newlands Primary School'!Y28+'OWLS Academy Trust'!Y16+'Ravenhurst Primary School'!Y28</f>
        <v>13061.82</v>
      </c>
      <c r="Z32" s="7">
        <f t="shared" si="3"/>
        <v>-1.5079467882091759</v>
      </c>
    </row>
    <row r="33" spans="3:26" hidden="1" outlineLevel="1" x14ac:dyDescent="0.25">
      <c r="C33" s="8" t="s">
        <v>44</v>
      </c>
      <c r="D33" s="9">
        <f>'Fernvale Primary School'!D27+'Glenmere Primary School'!D28+'Langmoor Primary School'!D28+'Little Hill Primary School'!D30+'New Lubbesthorpe Primary School'!D31+'Newlands Primary School'!D30+'Ravenhurst Primary School'!D30</f>
        <v>-3.25</v>
      </c>
      <c r="E33" s="9">
        <f>'Fernvale Primary School'!E27+'Glenmere Primary School'!E28+'Langmoor Primary School'!E28+'Little Hill Primary School'!E30+'New Lubbesthorpe Primary School'!E31+'Newlands Primary School'!E30+'Ravenhurst Primary School'!E30</f>
        <v>0</v>
      </c>
      <c r="F33" s="9">
        <f>'Fernvale Primary School'!F27+'Glenmere Primary School'!F28+'Langmoor Primary School'!F28+'Little Hill Primary School'!F30+'New Lubbesthorpe Primary School'!F31+'Newlands Primary School'!F30+'Ravenhurst Primary School'!F30</f>
        <v>0</v>
      </c>
      <c r="G33" s="9">
        <f>'Fernvale Primary School'!G27+'Glenmere Primary School'!G28+'Langmoor Primary School'!G28+'Little Hill Primary School'!G30+'New Lubbesthorpe Primary School'!G31+'Newlands Primary School'!G30+'Ravenhurst Primary School'!G30</f>
        <v>3.25</v>
      </c>
      <c r="H33" s="7">
        <f t="shared" si="0"/>
        <v>0</v>
      </c>
      <c r="J33" s="9">
        <f>'Fernvale Primary School'!J27+'Glenmere Primary School'!J28+'Langmoor Primary School'!J28+'Little Hill Primary School'!J30+'New Lubbesthorpe Primary School'!J31+'Newlands Primary School'!J30+'Ravenhurst Primary School'!J30</f>
        <v>-1808.78</v>
      </c>
      <c r="K33" s="9">
        <f>'Fernvale Primary School'!K27+'Glenmere Primary School'!K28+'Langmoor Primary School'!K28+'Little Hill Primary School'!K30+'New Lubbesthorpe Primary School'!K31+'Newlands Primary School'!K30+'Ravenhurst Primary School'!K30</f>
        <v>-100</v>
      </c>
      <c r="L33" s="9">
        <f>'Fernvale Primary School'!L27+'Glenmere Primary School'!L28+'Langmoor Primary School'!L28+'Little Hill Primary School'!L30+'New Lubbesthorpe Primary School'!L31+'Newlands Primary School'!L30+'Ravenhurst Primary School'!L30</f>
        <v>0</v>
      </c>
      <c r="M33" s="9">
        <f>'Fernvale Primary School'!M27+'Glenmere Primary School'!M28+'Langmoor Primary School'!M28+'Little Hill Primary School'!M30+'New Lubbesthorpe Primary School'!M31+'Newlands Primary School'!M30+'Ravenhurst Primary School'!M30</f>
        <v>1708.78</v>
      </c>
      <c r="N33" s="7">
        <f t="shared" si="1"/>
        <v>18.087800000000001</v>
      </c>
      <c r="P33" s="9">
        <f>'Fernvale Primary School'!P27+'Glenmere Primary School'!P28+'Langmoor Primary School'!P28+'Little Hill Primary School'!P30+'New Lubbesthorpe Primary School'!P31+'Newlands Primary School'!P30+'Ravenhurst Primary School'!P30</f>
        <v>-100</v>
      </c>
      <c r="Q33" s="9">
        <f>'Fernvale Primary School'!Q27+'Glenmere Primary School'!Q28+'Langmoor Primary School'!Q28+'Little Hill Primary School'!Q30+'New Lubbesthorpe Primary School'!Q31+'Newlands Primary School'!Q30+'Ravenhurst Primary School'!Q30</f>
        <v>-100</v>
      </c>
      <c r="R33" s="9">
        <f>'Fernvale Primary School'!R27+'Glenmere Primary School'!R28+'Langmoor Primary School'!R28+'Little Hill Primary School'!R30+'New Lubbesthorpe Primary School'!R31+'Newlands Primary School'!R30+'Ravenhurst Primary School'!R30</f>
        <v>0</v>
      </c>
      <c r="T33" s="9">
        <f>'Fernvale Primary School'!T27+'Glenmere Primary School'!T28+'Langmoor Primary School'!T28+'Little Hill Primary School'!T30+'New Lubbesthorpe Primary School'!T31+'Newlands Primary School'!T30+'Ravenhurst Primary School'!T30</f>
        <v>-100</v>
      </c>
      <c r="U33" s="9">
        <f>'Fernvale Primary School'!U27+'Glenmere Primary School'!U28+'Langmoor Primary School'!U28+'Little Hill Primary School'!U30+'New Lubbesthorpe Primary School'!U31+'Newlands Primary School'!U30+'Ravenhurst Primary School'!U30</f>
        <v>-1808.78</v>
      </c>
      <c r="V33" s="9">
        <f>IF('Fernvale Primary School'!V27="",0,'Fernvale Primary School'!V27)+IF('Glenmere Primary School'!V28="",0,'Glenmere Primary School'!V28)+IF('Langmoor Primary School'!V28="",0,'Langmoor Primary School'!V28)+IF('Little Hill Primary School'!V30="",0,'Little Hill Primary School'!V30)+IF('New Lubbesthorpe Primary School'!V31="",0,'New Lubbesthorpe Primary School'!V31)+IF('Newlands Primary School'!V30="",0,'Newlands Primary School'!V30)+IF('Ravenhurst Primary School'!V30="",0,'Ravenhurst Primary School'!V30)</f>
        <v>0</v>
      </c>
      <c r="W33" s="9">
        <f>'Fernvale Primary School'!W27+'Glenmere Primary School'!W28+'Langmoor Primary School'!W28+'Little Hill Primary School'!W30+'New Lubbesthorpe Primary School'!W31+'Newlands Primary School'!W30+'Ravenhurst Primary School'!W30</f>
        <v>0</v>
      </c>
      <c r="X33" s="9">
        <f>'Fernvale Primary School'!X27+'Glenmere Primary School'!X28+'Langmoor Primary School'!X28+'Little Hill Primary School'!X30+'New Lubbesthorpe Primary School'!X31+'Newlands Primary School'!X30+'Ravenhurst Primary School'!X30</f>
        <v>-1808.78</v>
      </c>
      <c r="Y33" s="9">
        <f>'Fernvale Primary School'!Y27+'Glenmere Primary School'!Y28+'Langmoor Primary School'!Y28+'Little Hill Primary School'!Y30+'New Lubbesthorpe Primary School'!Y31+'Newlands Primary School'!Y30+'Ravenhurst Primary School'!Y30</f>
        <v>1708.78</v>
      </c>
      <c r="Z33" s="7">
        <f t="shared" si="3"/>
        <v>-17.087800000000001</v>
      </c>
    </row>
    <row r="34" spans="3:26" hidden="1" outlineLevel="1" x14ac:dyDescent="0.25">
      <c r="C34" s="8" t="s">
        <v>45</v>
      </c>
      <c r="D34" s="9">
        <f>'Fernvale Primary School'!D28+'Glenmere Primary School'!D29+'Hinckley Parks Primary'!D31+'Langmoor Primary School'!D29+'Little Hill Primary School'!D31+'New Lubbesthorpe Primary School'!D32+'Newlands Primary School'!D31+'Ravenhurst Primary School'!D31</f>
        <v>-6072.9900000000007</v>
      </c>
      <c r="E34" s="9">
        <f>'Fernvale Primary School'!E28+'Glenmere Primary School'!E29+'Hinckley Parks Primary'!E31+'Langmoor Primary School'!E29+'Little Hill Primary School'!E31+'New Lubbesthorpe Primary School'!E32+'Newlands Primary School'!E31+'Ravenhurst Primary School'!E31</f>
        <v>-2141.91</v>
      </c>
      <c r="F34" s="9">
        <f>'Fernvale Primary School'!F28+'Glenmere Primary School'!F29+'Hinckley Parks Primary'!F31+'Langmoor Primary School'!F29+'Little Hill Primary School'!F31+'New Lubbesthorpe Primary School'!F32+'Newlands Primary School'!F31+'Ravenhurst Primary School'!F31</f>
        <v>0</v>
      </c>
      <c r="G34" s="9">
        <f>'Fernvale Primary School'!G28+'Glenmere Primary School'!G29+'Hinckley Parks Primary'!G31+'Langmoor Primary School'!G29+'Little Hill Primary School'!G31+'New Lubbesthorpe Primary School'!G32+'Newlands Primary School'!G31+'Ravenhurst Primary School'!G31</f>
        <v>3931.08</v>
      </c>
      <c r="H34" s="7">
        <f t="shared" si="0"/>
        <v>2.8353152093225211</v>
      </c>
      <c r="J34" s="9">
        <f>'Fernvale Primary School'!J28+'Glenmere Primary School'!J29+'Hinckley Parks Primary'!J31+'Langmoor Primary School'!J29+'Little Hill Primary School'!J31+'New Lubbesthorpe Primary School'!J32+'Newlands Primary School'!J31+'Ravenhurst Primary School'!J31</f>
        <v>-90051.95</v>
      </c>
      <c r="K34" s="9">
        <f>'Fernvale Primary School'!K28+'Glenmere Primary School'!K29+'Hinckley Parks Primary'!K31+'Langmoor Primary School'!K29+'Little Hill Primary School'!K31+'New Lubbesthorpe Primary School'!K32+'Newlands Primary School'!K31+'Ravenhurst Primary School'!K31</f>
        <v>-73524.19</v>
      </c>
      <c r="L34" s="9">
        <f>'Fernvale Primary School'!L28+'Glenmere Primary School'!L29+'Hinckley Parks Primary'!L31+'Langmoor Primary School'!L29+'Little Hill Primary School'!L31+'New Lubbesthorpe Primary School'!L32+'Newlands Primary School'!L31+'Ravenhurst Primary School'!L31</f>
        <v>0</v>
      </c>
      <c r="M34" s="9">
        <f>'Fernvale Primary School'!M28+'Glenmere Primary School'!M29+'Hinckley Parks Primary'!M31+'Langmoor Primary School'!M29+'Little Hill Primary School'!M31+'New Lubbesthorpe Primary School'!M32+'Newlands Primary School'!M31+'Ravenhurst Primary School'!M31</f>
        <v>16527.760000000002</v>
      </c>
      <c r="N34" s="7">
        <f t="shared" si="1"/>
        <v>1.2247934999351913</v>
      </c>
      <c r="P34" s="9">
        <f>'Fernvale Primary School'!P28+'Glenmere Primary School'!P29+'Hinckley Parks Primary'!P31+'Langmoor Primary School'!P29+'Little Hill Primary School'!P31+'New Lubbesthorpe Primary School'!P32+'Newlands Primary School'!P31+'Ravenhurst Primary School'!P31</f>
        <v>-69669.86</v>
      </c>
      <c r="Q34" s="9">
        <f>'Fernvale Primary School'!Q28+'Glenmere Primary School'!Q29+'Hinckley Parks Primary'!Q31+'Langmoor Primary School'!Q29+'Little Hill Primary School'!Q31+'New Lubbesthorpe Primary School'!Q32+'Newlands Primary School'!Q31+'Ravenhurst Primary School'!Q31</f>
        <v>-73524.19</v>
      </c>
      <c r="R34" s="9">
        <f>'Fernvale Primary School'!R28+'Glenmere Primary School'!R29+'Hinckley Parks Primary'!R31+'Langmoor Primary School'!R29+'Little Hill Primary School'!R31+'New Lubbesthorpe Primary School'!R32+'Newlands Primary School'!R31+'Ravenhurst Primary School'!R31</f>
        <v>3854.33</v>
      </c>
      <c r="T34" s="9">
        <f>'Fernvale Primary School'!T28+'Glenmere Primary School'!T29+'Hinckley Parks Primary'!T31+'Langmoor Primary School'!T29+'Little Hill Primary School'!T31+'New Lubbesthorpe Primary School'!T32+'Newlands Primary School'!T31+'Ravenhurst Primary School'!T31</f>
        <v>-73524.19</v>
      </c>
      <c r="U34" s="9">
        <f>'Fernvale Primary School'!U28+'Glenmere Primary School'!U29+'Hinckley Parks Primary'!U31+'Langmoor Primary School'!U29+'Little Hill Primary School'!U31+'New Lubbesthorpe Primary School'!U32+'Newlands Primary School'!U31+'Ravenhurst Primary School'!U31</f>
        <v>-90051.95</v>
      </c>
      <c r="V34" s="9">
        <f>IF('Fernvale Primary School'!V28="",0,'Fernvale Primary School'!V28)+IF('Glenmere Primary School'!V29="",0,'Glenmere Primary School'!V29)+IF('Hinckley Parks Primary'!V31="",0,'Hinckley Parks Primary'!V31)+IF('Langmoor Primary School'!V29="",0,'Langmoor Primary School'!V29)+IF('Little Hill Primary School'!V31="",0,'Little Hill Primary School'!V31)+IF('New Lubbesthorpe Primary School'!V32="",0,'New Lubbesthorpe Primary School'!V32)+IF('Newlands Primary School'!V31="",0,'Newlands Primary School'!V31)+IF('Ravenhurst Primary School'!V31="",0,'Ravenhurst Primary School'!V31)</f>
        <v>0</v>
      </c>
      <c r="W34" s="9">
        <f>'Fernvale Primary School'!W28+'Glenmere Primary School'!W29+'Hinckley Parks Primary'!W31+'Langmoor Primary School'!W29+'Little Hill Primary School'!W31+'New Lubbesthorpe Primary School'!W32+'Newlands Primary School'!W31+'Ravenhurst Primary School'!W31</f>
        <v>0</v>
      </c>
      <c r="X34" s="9">
        <f>'Fernvale Primary School'!X28+'Glenmere Primary School'!X29+'Hinckley Parks Primary'!X31+'Langmoor Primary School'!X29+'Little Hill Primary School'!X31+'New Lubbesthorpe Primary School'!X32+'Newlands Primary School'!X31+'Ravenhurst Primary School'!X31</f>
        <v>-90051.95</v>
      </c>
      <c r="Y34" s="9">
        <f>'Fernvale Primary School'!Y28+'Glenmere Primary School'!Y29+'Hinckley Parks Primary'!Y31+'Langmoor Primary School'!Y29+'Little Hill Primary School'!Y31+'New Lubbesthorpe Primary School'!Y32+'Newlands Primary School'!Y31+'Ravenhurst Primary School'!Y31</f>
        <v>16527.760000000002</v>
      </c>
      <c r="Z34" s="7">
        <f t="shared" si="3"/>
        <v>-0.22479349993519143</v>
      </c>
    </row>
    <row r="35" spans="3:26" hidden="1" outlineLevel="1" x14ac:dyDescent="0.25">
      <c r="C35" s="8" t="s">
        <v>46</v>
      </c>
      <c r="D35" s="9">
        <f>'Fernvale Primary School'!D29+'New Lubbesthorpe Primary School'!D34</f>
        <v>-6129.3</v>
      </c>
      <c r="E35" s="9">
        <f>'Fernvale Primary School'!E29+'New Lubbesthorpe Primary School'!E34</f>
        <v>0</v>
      </c>
      <c r="F35" s="9">
        <f>'Fernvale Primary School'!F29+'New Lubbesthorpe Primary School'!F34</f>
        <v>0</v>
      </c>
      <c r="G35" s="9">
        <f>'Fernvale Primary School'!G29+'New Lubbesthorpe Primary School'!G34</f>
        <v>6129.3</v>
      </c>
      <c r="H35" s="7">
        <f t="shared" si="0"/>
        <v>0</v>
      </c>
      <c r="J35" s="9">
        <f>'Fernvale Primary School'!J29+'New Lubbesthorpe Primary School'!J34</f>
        <v>-14906.599999999999</v>
      </c>
      <c r="K35" s="9">
        <f>'Fernvale Primary School'!K29+'New Lubbesthorpe Primary School'!K34</f>
        <v>-12495</v>
      </c>
      <c r="L35" s="9">
        <f>'Fernvale Primary School'!L29+'New Lubbesthorpe Primary School'!L34</f>
        <v>0</v>
      </c>
      <c r="M35" s="9">
        <f>'Fernvale Primary School'!M29+'New Lubbesthorpe Primary School'!M34</f>
        <v>2411.6</v>
      </c>
      <c r="N35" s="7">
        <f t="shared" si="1"/>
        <v>1.1930052020808322</v>
      </c>
      <c r="P35" s="9">
        <f>'Fernvale Primary School'!P29+'New Lubbesthorpe Primary School'!P34</f>
        <v>0</v>
      </c>
      <c r="Q35" s="9">
        <f>'Fernvale Primary School'!Q29+'New Lubbesthorpe Primary School'!Q34</f>
        <v>-12495</v>
      </c>
      <c r="R35" s="9">
        <f>'Fernvale Primary School'!R29+'New Lubbesthorpe Primary School'!R34</f>
        <v>12495</v>
      </c>
      <c r="T35" s="9">
        <f>'Fernvale Primary School'!T29+'New Lubbesthorpe Primary School'!T34</f>
        <v>-12495</v>
      </c>
      <c r="U35" s="9">
        <f>'Fernvale Primary School'!U29+'New Lubbesthorpe Primary School'!U34</f>
        <v>-14906.599999999999</v>
      </c>
      <c r="V35" s="9">
        <f>IF('Fernvale Primary School'!V29="",0,'Fernvale Primary School'!V29)+IF('New Lubbesthorpe Primary School'!V34="",0,'New Lubbesthorpe Primary School'!V34)</f>
        <v>0</v>
      </c>
      <c r="W35" s="9">
        <f>'Fernvale Primary School'!W29+'New Lubbesthorpe Primary School'!W34</f>
        <v>0</v>
      </c>
      <c r="X35" s="9">
        <f>'Fernvale Primary School'!X29+'New Lubbesthorpe Primary School'!X34</f>
        <v>-14906.599999999999</v>
      </c>
      <c r="Y35" s="9">
        <f>'Fernvale Primary School'!Y29+'New Lubbesthorpe Primary School'!Y34</f>
        <v>2411.5999999999995</v>
      </c>
      <c r="Z35" s="7">
        <f t="shared" si="3"/>
        <v>-0.1930052020808323</v>
      </c>
    </row>
    <row r="36" spans="3:26" hidden="1" outlineLevel="1" x14ac:dyDescent="0.25">
      <c r="C36" s="8" t="s">
        <v>47</v>
      </c>
      <c r="D36" s="9">
        <f>'Fernvale Primary School'!D30+'Hollycroft Primary School'!D31+'New Lubbesthorpe Primary School'!D37+'Newlands Primary School'!D34</f>
        <v>-7864.48</v>
      </c>
      <c r="E36" s="9">
        <f>'Fernvale Primary School'!E30+'Hollycroft Primary School'!E31+'New Lubbesthorpe Primary School'!E37+'Newlands Primary School'!E34</f>
        <v>0</v>
      </c>
      <c r="F36" s="9">
        <f>'Fernvale Primary School'!F30+'Hollycroft Primary School'!F31+'New Lubbesthorpe Primary School'!F37+'Newlands Primary School'!F34</f>
        <v>0</v>
      </c>
      <c r="G36" s="9">
        <f>'Fernvale Primary School'!G30+'Hollycroft Primary School'!G31+'New Lubbesthorpe Primary School'!G37+'Newlands Primary School'!G34</f>
        <v>7864.48</v>
      </c>
      <c r="H36" s="7">
        <f t="shared" si="0"/>
        <v>0</v>
      </c>
      <c r="J36" s="9">
        <f>'Fernvale Primary School'!J30+'Hollycroft Primary School'!J31+'New Lubbesthorpe Primary School'!J37+'Newlands Primary School'!J34</f>
        <v>-181659.15000000002</v>
      </c>
      <c r="K36" s="9">
        <f>'Fernvale Primary School'!K30+'Hollycroft Primary School'!K31+'New Lubbesthorpe Primary School'!K37+'Newlands Primary School'!K34</f>
        <v>-156500</v>
      </c>
      <c r="L36" s="9">
        <f>'Fernvale Primary School'!L30+'Hollycroft Primary School'!L31+'New Lubbesthorpe Primary School'!L37+'Newlands Primary School'!L34</f>
        <v>0</v>
      </c>
      <c r="M36" s="9">
        <f>'Fernvale Primary School'!M30+'Hollycroft Primary School'!M31+'New Lubbesthorpe Primary School'!M37+'Newlands Primary School'!M34</f>
        <v>25159.15</v>
      </c>
      <c r="N36" s="7">
        <f t="shared" si="1"/>
        <v>1.1607613418530354</v>
      </c>
      <c r="P36" s="9">
        <f>'Fernvale Primary School'!P30+'Hollycroft Primary School'!P31+'New Lubbesthorpe Primary School'!P37+'Newlands Primary School'!P34</f>
        <v>-146489.97999999998</v>
      </c>
      <c r="Q36" s="9">
        <f>'Fernvale Primary School'!Q30+'Hollycroft Primary School'!Q31+'New Lubbesthorpe Primary School'!Q37+'Newlands Primary School'!Q34</f>
        <v>-156500</v>
      </c>
      <c r="R36" s="9">
        <f>'Fernvale Primary School'!R30+'Hollycroft Primary School'!R31+'New Lubbesthorpe Primary School'!R37+'Newlands Primary School'!R34</f>
        <v>10010.02</v>
      </c>
      <c r="T36" s="9">
        <f>'Fernvale Primary School'!T30+'Hollycroft Primary School'!T31+'New Lubbesthorpe Primary School'!T37+'Newlands Primary School'!T34</f>
        <v>-156500</v>
      </c>
      <c r="U36" s="9">
        <f>'Fernvale Primary School'!U30+'Hollycroft Primary School'!U31+'New Lubbesthorpe Primary School'!U37+'Newlands Primary School'!U34</f>
        <v>-181659.15000000002</v>
      </c>
      <c r="V36" s="9">
        <f>IF('Fernvale Primary School'!V30="",0,'Fernvale Primary School'!V30)+IF('Hollycroft Primary School'!V31="",0,'Hollycroft Primary School'!V31)+IF('New Lubbesthorpe Primary School'!V37="",0,'New Lubbesthorpe Primary School'!V37)+IF('Newlands Primary School'!V34="",0,'Newlands Primary School'!V34)</f>
        <v>0</v>
      </c>
      <c r="W36" s="9">
        <f>'Fernvale Primary School'!W30+'Hollycroft Primary School'!W31+'New Lubbesthorpe Primary School'!W37+'Newlands Primary School'!W34</f>
        <v>0</v>
      </c>
      <c r="X36" s="9">
        <f>'Fernvale Primary School'!X30+'Hollycroft Primary School'!X31+'New Lubbesthorpe Primary School'!X37+'Newlands Primary School'!X34</f>
        <v>-181659.15000000002</v>
      </c>
      <c r="Y36" s="9">
        <f>'Fernvale Primary School'!Y30+'Hollycroft Primary School'!Y31+'New Lubbesthorpe Primary School'!Y37+'Newlands Primary School'!Y34</f>
        <v>25159.15</v>
      </c>
      <c r="Z36" s="7">
        <f t="shared" si="3"/>
        <v>-0.16076134185303514</v>
      </c>
    </row>
    <row r="37" spans="3:26" hidden="1" outlineLevel="1" x14ac:dyDescent="0.25">
      <c r="C37" s="8" t="s">
        <v>48</v>
      </c>
      <c r="D37" s="9">
        <f>'Fernvale Primary School'!D31+'Glenmere Primary School'!D32+'Hinckley Parks Primary'!D33+'Hollycroft Primary School'!D32+'Langmoor Primary School'!D32+'Little Hill Primary School'!D35+'New Lubbesthorpe Primary School'!D38+'OWLS Academy Trust'!D18+'Ravenhurst Primary School'!D33</f>
        <v>-84.97999999999999</v>
      </c>
      <c r="E37" s="9">
        <f>'Fernvale Primary School'!E31+'Glenmere Primary School'!E32+'Hinckley Parks Primary'!E33+'Hollycroft Primary School'!E32+'Langmoor Primary School'!E32+'Little Hill Primary School'!E35+'New Lubbesthorpe Primary School'!E38+'OWLS Academy Trust'!E18+'Ravenhurst Primary School'!E33</f>
        <v>-175</v>
      </c>
      <c r="F37" s="9">
        <f>'Fernvale Primary School'!F31+'Glenmere Primary School'!F32+'Hinckley Parks Primary'!F33+'Hollycroft Primary School'!F32+'Langmoor Primary School'!F32+'Little Hill Primary School'!F35+'New Lubbesthorpe Primary School'!F38+'OWLS Academy Trust'!F18+'Ravenhurst Primary School'!F33</f>
        <v>0</v>
      </c>
      <c r="G37" s="9">
        <f>'Fernvale Primary School'!G31+'Glenmere Primary School'!G32+'Hinckley Parks Primary'!G33+'Hollycroft Primary School'!G32+'Langmoor Primary School'!G32+'Little Hill Primary School'!G35+'New Lubbesthorpe Primary School'!G38+'OWLS Academy Trust'!G18+'Ravenhurst Primary School'!G33</f>
        <v>-90.019999999999982</v>
      </c>
      <c r="H37" s="7">
        <f t="shared" si="0"/>
        <v>0.48559999999999992</v>
      </c>
      <c r="J37" s="9">
        <f>'Fernvale Primary School'!J31+'Glenmere Primary School'!J32+'Hinckley Parks Primary'!J33+'Hollycroft Primary School'!J32+'Langmoor Primary School'!J32+'Little Hill Primary School'!J35+'New Lubbesthorpe Primary School'!J38+'OWLS Academy Trust'!J18+'Ravenhurst Primary School'!J33</f>
        <v>-14100.51</v>
      </c>
      <c r="K37" s="9">
        <f>'Fernvale Primary School'!K31+'Glenmere Primary School'!K32+'Hinckley Parks Primary'!K33+'Hollycroft Primary School'!K32+'Langmoor Primary School'!K32+'Little Hill Primary School'!K35+'New Lubbesthorpe Primary School'!K38+'OWLS Academy Trust'!K18+'Ravenhurst Primary School'!K33</f>
        <v>-6720.1</v>
      </c>
      <c r="L37" s="9">
        <f>'Fernvale Primary School'!L31+'Glenmere Primary School'!L32+'Hinckley Parks Primary'!L33+'Hollycroft Primary School'!L32+'Langmoor Primary School'!L32+'Little Hill Primary School'!L35+'New Lubbesthorpe Primary School'!L38+'OWLS Academy Trust'!L18+'Ravenhurst Primary School'!L33</f>
        <v>0</v>
      </c>
      <c r="M37" s="9">
        <f>'Fernvale Primary School'!M31+'Glenmere Primary School'!M32+'Hinckley Parks Primary'!M33+'Hollycroft Primary School'!M32+'Langmoor Primary School'!M32+'Little Hill Primary School'!M35+'New Lubbesthorpe Primary School'!M38+'OWLS Academy Trust'!M18+'Ravenhurst Primary School'!M33</f>
        <v>7380.41</v>
      </c>
      <c r="N37" s="7">
        <f t="shared" si="1"/>
        <v>2.098258954479844</v>
      </c>
      <c r="P37" s="9">
        <f>'Fernvale Primary School'!P31+'Glenmere Primary School'!P32+'Hinckley Parks Primary'!P33+'Hollycroft Primary School'!P32+'Langmoor Primary School'!P32+'Little Hill Primary School'!P35+'New Lubbesthorpe Primary School'!P38+'OWLS Academy Trust'!P18+'Ravenhurst Primary School'!P33</f>
        <v>-3870.1000000000004</v>
      </c>
      <c r="Q37" s="9">
        <f>'Fernvale Primary School'!Q31+'Glenmere Primary School'!Q32+'Hinckley Parks Primary'!Q33+'Hollycroft Primary School'!Q32+'Langmoor Primary School'!Q32+'Little Hill Primary School'!Q35+'New Lubbesthorpe Primary School'!Q38+'OWLS Academy Trust'!Q18+'Ravenhurst Primary School'!Q33</f>
        <v>-6720.1</v>
      </c>
      <c r="R37" s="9">
        <f>'Fernvale Primary School'!R31+'Glenmere Primary School'!R32+'Hinckley Parks Primary'!R33+'Hollycroft Primary School'!R32+'Langmoor Primary School'!R32+'Little Hill Primary School'!R35+'New Lubbesthorpe Primary School'!R38+'OWLS Academy Trust'!R18+'Ravenhurst Primary School'!R33</f>
        <v>2850</v>
      </c>
      <c r="T37" s="9">
        <f>'Fernvale Primary School'!T31+'Glenmere Primary School'!T32+'Hinckley Parks Primary'!T33+'Hollycroft Primary School'!T32+'Langmoor Primary School'!T32+'Little Hill Primary School'!T35+'New Lubbesthorpe Primary School'!T38+'OWLS Academy Trust'!T18+'Ravenhurst Primary School'!T33</f>
        <v>-6720.1</v>
      </c>
      <c r="U37" s="9">
        <f>'Fernvale Primary School'!U31+'Glenmere Primary School'!U32+'Hinckley Parks Primary'!U33+'Hollycroft Primary School'!U32+'Langmoor Primary School'!U32+'Little Hill Primary School'!U35+'New Lubbesthorpe Primary School'!U38+'OWLS Academy Trust'!U18+'Ravenhurst Primary School'!U33</f>
        <v>-14100.51</v>
      </c>
      <c r="V37" s="9">
        <f>IF('Fernvale Primary School'!V31="",0,'Fernvale Primary School'!V31)+IF('Glenmere Primary School'!V32="",0,'Glenmere Primary School'!V32)+IF('Hinckley Parks Primary'!V33="",0,'Hinckley Parks Primary'!V33)+IF('Hollycroft Primary School'!V32="",0,'Hollycroft Primary School'!V32)+IF('Langmoor Primary School'!V32="",0,'Langmoor Primary School'!V32)+IF('Little Hill Primary School'!V35="",0,'Little Hill Primary School'!V35)+IF('New Lubbesthorpe Primary School'!V38="",0,'New Lubbesthorpe Primary School'!V38)+IF('OWLS Academy Trust'!V18="",0,'OWLS Academy Trust'!V18)+IF('Ravenhurst Primary School'!V33="",0,'Ravenhurst Primary School'!V33)</f>
        <v>0</v>
      </c>
      <c r="W37" s="9">
        <f>'Fernvale Primary School'!W31+'Glenmere Primary School'!W32+'Hinckley Parks Primary'!W33+'Hollycroft Primary School'!W32+'Langmoor Primary School'!W32+'Little Hill Primary School'!W35+'New Lubbesthorpe Primary School'!W38+'OWLS Academy Trust'!W18+'Ravenhurst Primary School'!W33</f>
        <v>0</v>
      </c>
      <c r="X37" s="9">
        <f>'Fernvale Primary School'!X31+'Glenmere Primary School'!X32+'Hinckley Parks Primary'!X33+'Hollycroft Primary School'!X32+'Langmoor Primary School'!X32+'Little Hill Primary School'!X35+'New Lubbesthorpe Primary School'!X38+'OWLS Academy Trust'!X18+'Ravenhurst Primary School'!X33</f>
        <v>-14100.51</v>
      </c>
      <c r="Y37" s="9">
        <f>'Fernvale Primary School'!Y31+'Glenmere Primary School'!Y32+'Hinckley Parks Primary'!Y33+'Hollycroft Primary School'!Y32+'Langmoor Primary School'!Y32+'Little Hill Primary School'!Y35+'New Lubbesthorpe Primary School'!Y38+'OWLS Academy Trust'!Y18+'Ravenhurst Primary School'!Y33</f>
        <v>7380.41</v>
      </c>
      <c r="Z37" s="7">
        <f t="shared" si="3"/>
        <v>-1.098258954479844</v>
      </c>
    </row>
    <row r="38" spans="3:26" hidden="1" outlineLevel="1" x14ac:dyDescent="0.25">
      <c r="C38" s="8" t="s">
        <v>49</v>
      </c>
      <c r="D38" s="9">
        <f>'Fernvale Primary School'!D32+'Glenmere Primary School'!D35+'Langmoor Primary School'!D34+'Little Hill Primary School'!D39+'New Lubbesthorpe Primary School'!D41+'OWLS Academy Trust'!D19</f>
        <v>0</v>
      </c>
      <c r="E38" s="9">
        <f>'Fernvale Primary School'!E32+'Glenmere Primary School'!E35+'Langmoor Primary School'!E34+'Little Hill Primary School'!E39+'New Lubbesthorpe Primary School'!E41+'OWLS Academy Trust'!E19</f>
        <v>49306.25</v>
      </c>
      <c r="F38" s="9">
        <f>'Fernvale Primary School'!F32+'Glenmere Primary School'!F35+'Langmoor Primary School'!F34+'Little Hill Primary School'!F39+'New Lubbesthorpe Primary School'!F41+'OWLS Academy Trust'!F19</f>
        <v>0</v>
      </c>
      <c r="G38" s="9">
        <f>'Fernvale Primary School'!G32+'Glenmere Primary School'!G35+'Langmoor Primary School'!G34+'Little Hill Primary School'!G39+'New Lubbesthorpe Primary School'!G41+'OWLS Academy Trust'!G19</f>
        <v>49306.25</v>
      </c>
      <c r="H38" s="7">
        <f t="shared" si="0"/>
        <v>0</v>
      </c>
      <c r="J38" s="9">
        <f>'Fernvale Primary School'!J32+'Glenmere Primary School'!J35+'Langmoor Primary School'!J34+'Little Hill Primary School'!J39+'New Lubbesthorpe Primary School'!J41+'OWLS Academy Trust'!J19</f>
        <v>0</v>
      </c>
      <c r="K38" s="9">
        <f>'Fernvale Primary School'!K32+'Glenmere Primary School'!K35+'Langmoor Primary School'!K34+'Little Hill Primary School'!K39+'New Lubbesthorpe Primary School'!K41+'OWLS Academy Trust'!K19</f>
        <v>22225</v>
      </c>
      <c r="L38" s="9">
        <f>'Fernvale Primary School'!L32+'Glenmere Primary School'!L35+'Langmoor Primary School'!L34+'Little Hill Primary School'!L39+'New Lubbesthorpe Primary School'!L41+'OWLS Academy Trust'!L19</f>
        <v>0</v>
      </c>
      <c r="M38" s="9">
        <f>'Fernvale Primary School'!M32+'Glenmere Primary School'!M35+'Langmoor Primary School'!M34+'Little Hill Primary School'!M39+'New Lubbesthorpe Primary School'!M41+'OWLS Academy Trust'!M19</f>
        <v>22225</v>
      </c>
      <c r="N38" s="7">
        <f t="shared" si="1"/>
        <v>0</v>
      </c>
      <c r="P38" s="9">
        <f>'Fernvale Primary School'!P32+'Glenmere Primary School'!P35+'Langmoor Primary School'!P34+'Little Hill Primary School'!P39+'New Lubbesthorpe Primary School'!P41+'OWLS Academy Trust'!P19</f>
        <v>-7300</v>
      </c>
      <c r="Q38" s="9">
        <f>'Fernvale Primary School'!Q32+'Glenmere Primary School'!Q35+'Langmoor Primary School'!Q34+'Little Hill Primary School'!Q39+'New Lubbesthorpe Primary School'!Q41+'OWLS Academy Trust'!Q19</f>
        <v>22225</v>
      </c>
      <c r="R38" s="9">
        <f>'Fernvale Primary School'!R32+'Glenmere Primary School'!R35+'Langmoor Primary School'!R34+'Little Hill Primary School'!R39+'New Lubbesthorpe Primary School'!R41+'OWLS Academy Trust'!R19</f>
        <v>-29525</v>
      </c>
      <c r="T38" s="9">
        <f>'Fernvale Primary School'!T32+'Glenmere Primary School'!T35+'Langmoor Primary School'!T34+'Little Hill Primary School'!T39+'New Lubbesthorpe Primary School'!T41+'OWLS Academy Trust'!T19</f>
        <v>22225</v>
      </c>
      <c r="U38" s="9">
        <f>'Fernvale Primary School'!U32+'Glenmere Primary School'!U35+'Langmoor Primary School'!U34+'Little Hill Primary School'!U39+'New Lubbesthorpe Primary School'!U41+'OWLS Academy Trust'!U19</f>
        <v>0</v>
      </c>
      <c r="V38" s="9">
        <f>IF('Fernvale Primary School'!V32="",0,'Fernvale Primary School'!V32)+IF('Glenmere Primary School'!V35="",0,'Glenmere Primary School'!V35)+IF('Langmoor Primary School'!V34="",0,'Langmoor Primary School'!V34)+IF('Little Hill Primary School'!V39="",0,'Little Hill Primary School'!V39)+IF('New Lubbesthorpe Primary School'!V41="",0,'New Lubbesthorpe Primary School'!V41)+IF('OWLS Academy Trust'!V19="",0,'OWLS Academy Trust'!V19)</f>
        <v>0</v>
      </c>
      <c r="W38" s="9">
        <f>'Fernvale Primary School'!W32+'Glenmere Primary School'!W35+'Langmoor Primary School'!W34+'Little Hill Primary School'!W39+'New Lubbesthorpe Primary School'!W41+'OWLS Academy Trust'!W19</f>
        <v>0</v>
      </c>
      <c r="X38" s="9">
        <f>'Fernvale Primary School'!X32+'Glenmere Primary School'!X35+'Langmoor Primary School'!X34+'Little Hill Primary School'!X39+'New Lubbesthorpe Primary School'!X41+'OWLS Academy Trust'!X19</f>
        <v>0</v>
      </c>
      <c r="Y38" s="9">
        <f>'Fernvale Primary School'!Y32+'Glenmere Primary School'!Y35+'Langmoor Primary School'!Y34+'Little Hill Primary School'!Y39+'New Lubbesthorpe Primary School'!Y41+'OWLS Academy Trust'!Y19</f>
        <v>22225</v>
      </c>
      <c r="Z38" s="7">
        <f t="shared" si="3"/>
        <v>1</v>
      </c>
    </row>
    <row r="39" spans="3:26" hidden="1" outlineLevel="1" x14ac:dyDescent="0.25">
      <c r="C39" s="8" t="s">
        <v>50</v>
      </c>
      <c r="D39" s="9">
        <f>'Glenmere Primary School'!D26+'Little Hill Primary School'!D27+'Ravenhurst Primary School'!D27</f>
        <v>-23.7</v>
      </c>
      <c r="E39" s="9">
        <f>'Glenmere Primary School'!E26+'Little Hill Primary School'!E27+'Ravenhurst Primary School'!E27</f>
        <v>0</v>
      </c>
      <c r="F39" s="9">
        <f>'Glenmere Primary School'!F26+'Little Hill Primary School'!F27+'Ravenhurst Primary School'!F27</f>
        <v>0</v>
      </c>
      <c r="G39" s="9">
        <f>'Glenmere Primary School'!G26+'Little Hill Primary School'!G27+'Ravenhurst Primary School'!G27</f>
        <v>23.7</v>
      </c>
      <c r="H39" s="7">
        <f t="shared" si="0"/>
        <v>0</v>
      </c>
      <c r="J39" s="9">
        <f>'Glenmere Primary School'!J26+'Little Hill Primary School'!J27+'Ravenhurst Primary School'!J27</f>
        <v>-9894.6899999999987</v>
      </c>
      <c r="K39" s="9">
        <f>'Glenmere Primary School'!K26+'Little Hill Primary School'!K27+'Ravenhurst Primary School'!K27</f>
        <v>-2400</v>
      </c>
      <c r="L39" s="9">
        <f>'Glenmere Primary School'!L26+'Little Hill Primary School'!L27+'Ravenhurst Primary School'!L27</f>
        <v>0</v>
      </c>
      <c r="M39" s="9">
        <f>'Glenmere Primary School'!M26+'Little Hill Primary School'!M27+'Ravenhurst Primary School'!M27</f>
        <v>7494.6900000000005</v>
      </c>
      <c r="N39" s="7">
        <f t="shared" si="1"/>
        <v>4.1227874999999994</v>
      </c>
      <c r="P39" s="9">
        <f>'Glenmere Primary School'!P26+'Little Hill Primary School'!P27+'Ravenhurst Primary School'!P27</f>
        <v>-2400</v>
      </c>
      <c r="Q39" s="9">
        <f>'Glenmere Primary School'!Q26+'Little Hill Primary School'!Q27+'Ravenhurst Primary School'!Q27</f>
        <v>-2400</v>
      </c>
      <c r="R39" s="9">
        <f>'Glenmere Primary School'!R26+'Little Hill Primary School'!R27+'Ravenhurst Primary School'!R27</f>
        <v>0</v>
      </c>
      <c r="T39" s="9">
        <f>'Glenmere Primary School'!T26+'Little Hill Primary School'!T27+'Ravenhurst Primary School'!T27</f>
        <v>-2400</v>
      </c>
      <c r="U39" s="9">
        <f>'Glenmere Primary School'!U26+'Little Hill Primary School'!U27+'Ravenhurst Primary School'!U27</f>
        <v>-9894.6899999999987</v>
      </c>
      <c r="V39" s="9">
        <f>IF('Glenmere Primary School'!V26="",0,'Glenmere Primary School'!V26)+IF('Little Hill Primary School'!V27="",0,'Little Hill Primary School'!V27)+IF('Ravenhurst Primary School'!V27="",0,'Ravenhurst Primary School'!V27)</f>
        <v>0</v>
      </c>
      <c r="W39" s="9">
        <f>'Glenmere Primary School'!W26+'Little Hill Primary School'!W27+'Ravenhurst Primary School'!W27</f>
        <v>0</v>
      </c>
      <c r="X39" s="9">
        <f>'Glenmere Primary School'!X26+'Little Hill Primary School'!X27+'Ravenhurst Primary School'!X27</f>
        <v>-9894.6899999999987</v>
      </c>
      <c r="Y39" s="9">
        <f>'Glenmere Primary School'!Y26+'Little Hill Primary School'!Y27+'Ravenhurst Primary School'!Y27</f>
        <v>7494.69</v>
      </c>
      <c r="Z39" s="7">
        <f t="shared" si="3"/>
        <v>-3.1227874999999998</v>
      </c>
    </row>
    <row r="40" spans="3:26" hidden="1" outlineLevel="1" x14ac:dyDescent="0.25">
      <c r="C40" s="8" t="s">
        <v>51</v>
      </c>
      <c r="D40" s="9">
        <f>'Glenmere Primary School'!D30+'Langmoor Primary School'!D30+'New Lubbesthorpe Primary School'!D35</f>
        <v>-87.23</v>
      </c>
      <c r="E40" s="9">
        <f>'Glenmere Primary School'!E30+'Langmoor Primary School'!E30+'New Lubbesthorpe Primary School'!E35</f>
        <v>-33.33</v>
      </c>
      <c r="F40" s="9">
        <f>'Glenmere Primary School'!F30+'Langmoor Primary School'!F30+'New Lubbesthorpe Primary School'!F35</f>
        <v>0</v>
      </c>
      <c r="G40" s="9">
        <f>'Glenmere Primary School'!G30+'Langmoor Primary School'!G30+'New Lubbesthorpe Primary School'!G35</f>
        <v>53.9</v>
      </c>
      <c r="H40" s="7">
        <f t="shared" si="0"/>
        <v>2.6171617161716174</v>
      </c>
      <c r="J40" s="9">
        <f>'Glenmere Primary School'!J30+'Langmoor Primary School'!J30+'New Lubbesthorpe Primary School'!J35</f>
        <v>-410.59</v>
      </c>
      <c r="K40" s="9">
        <f>'Glenmere Primary School'!K30+'Langmoor Primary School'!K30+'New Lubbesthorpe Primary School'!K35</f>
        <v>-400</v>
      </c>
      <c r="L40" s="9">
        <f>'Glenmere Primary School'!L30+'Langmoor Primary School'!L30+'New Lubbesthorpe Primary School'!L35</f>
        <v>0</v>
      </c>
      <c r="M40" s="9">
        <f>'Glenmere Primary School'!M30+'Langmoor Primary School'!M30+'New Lubbesthorpe Primary School'!M35</f>
        <v>10.59</v>
      </c>
      <c r="N40" s="7">
        <f t="shared" si="1"/>
        <v>1.026475</v>
      </c>
      <c r="P40" s="9">
        <f>'Glenmere Primary School'!P30+'Langmoor Primary School'!P30+'New Lubbesthorpe Primary School'!P35</f>
        <v>-600</v>
      </c>
      <c r="Q40" s="9">
        <f>'Glenmere Primary School'!Q30+'Langmoor Primary School'!Q30+'New Lubbesthorpe Primary School'!Q35</f>
        <v>-400</v>
      </c>
      <c r="R40" s="9">
        <f>'Glenmere Primary School'!R30+'Langmoor Primary School'!R30+'New Lubbesthorpe Primary School'!R35</f>
        <v>-200</v>
      </c>
      <c r="T40" s="9">
        <f>'Glenmere Primary School'!T30+'Langmoor Primary School'!T30+'New Lubbesthorpe Primary School'!T35</f>
        <v>-400</v>
      </c>
      <c r="U40" s="9">
        <f>'Glenmere Primary School'!U30+'Langmoor Primary School'!U30+'New Lubbesthorpe Primary School'!U35</f>
        <v>-410.59</v>
      </c>
      <c r="V40" s="9">
        <f>IF('Glenmere Primary School'!V30="",0,'Glenmere Primary School'!V30)+IF('Langmoor Primary School'!V30="",0,'Langmoor Primary School'!V30)+IF('New Lubbesthorpe Primary School'!V35="",0,'New Lubbesthorpe Primary School'!V35)</f>
        <v>0</v>
      </c>
      <c r="W40" s="9">
        <f>'Glenmere Primary School'!W30+'Langmoor Primary School'!W30+'New Lubbesthorpe Primary School'!W35</f>
        <v>0</v>
      </c>
      <c r="X40" s="9">
        <f>'Glenmere Primary School'!X30+'Langmoor Primary School'!X30+'New Lubbesthorpe Primary School'!X35</f>
        <v>-410.59</v>
      </c>
      <c r="Y40" s="9">
        <f>'Glenmere Primary School'!Y30+'Langmoor Primary School'!Y30+'New Lubbesthorpe Primary School'!Y35</f>
        <v>10.589999999999975</v>
      </c>
      <c r="Z40" s="7">
        <f t="shared" si="3"/>
        <v>-2.6474999999999936E-2</v>
      </c>
    </row>
    <row r="41" spans="3:26" hidden="1" outlineLevel="1" x14ac:dyDescent="0.25">
      <c r="C41" s="8" t="s">
        <v>52</v>
      </c>
      <c r="D41" s="9">
        <f>'Glenmere Primary School'!D31+'Hinckley Parks Primary'!D32+'Hollycroft Primary School'!D30+'Langmoor Primary School'!D31+'Little Hill Primary School'!D33+'New Lubbesthorpe Primary School'!D36+'Newlands Primary School'!D33+'Ravenhurst Primary School'!D32</f>
        <v>-183.75</v>
      </c>
      <c r="E41" s="9">
        <f>'Glenmere Primary School'!E31+'Hinckley Parks Primary'!E32+'Hollycroft Primary School'!E30+'Langmoor Primary School'!E31+'Little Hill Primary School'!E33+'New Lubbesthorpe Primary School'!E36+'Newlands Primary School'!E33+'Ravenhurst Primary School'!E32</f>
        <v>-3.75</v>
      </c>
      <c r="F41" s="9">
        <f>'Glenmere Primary School'!F31+'Hinckley Parks Primary'!F32+'Hollycroft Primary School'!F30+'Langmoor Primary School'!F31+'Little Hill Primary School'!F33+'New Lubbesthorpe Primary School'!F36+'Newlands Primary School'!F33+'Ravenhurst Primary School'!F32</f>
        <v>0</v>
      </c>
      <c r="G41" s="9">
        <f>'Glenmere Primary School'!G31+'Hinckley Parks Primary'!G32+'Hollycroft Primary School'!G30+'Langmoor Primary School'!G31+'Little Hill Primary School'!G33+'New Lubbesthorpe Primary School'!G36+'Newlands Primary School'!G33+'Ravenhurst Primary School'!G32</f>
        <v>180</v>
      </c>
      <c r="H41" s="7">
        <f t="shared" si="0"/>
        <v>49</v>
      </c>
      <c r="J41" s="9">
        <f>'Glenmere Primary School'!J31+'Hinckley Parks Primary'!J32+'Hollycroft Primary School'!J30+'Langmoor Primary School'!J31+'Little Hill Primary School'!J33+'New Lubbesthorpe Primary School'!J36+'Newlands Primary School'!J33+'Ravenhurst Primary School'!J32</f>
        <v>-43740.450000000004</v>
      </c>
      <c r="K41" s="9">
        <f>'Glenmere Primary School'!K31+'Hinckley Parks Primary'!K32+'Hollycroft Primary School'!K30+'Langmoor Primary School'!K31+'Little Hill Primary School'!K33+'New Lubbesthorpe Primary School'!K36+'Newlands Primary School'!K33+'Ravenhurst Primary School'!K32</f>
        <v>-42037</v>
      </c>
      <c r="L41" s="9">
        <f>'Glenmere Primary School'!L31+'Hinckley Parks Primary'!L32+'Hollycroft Primary School'!L30+'Langmoor Primary School'!L31+'Little Hill Primary School'!L33+'New Lubbesthorpe Primary School'!L36+'Newlands Primary School'!L33+'Ravenhurst Primary School'!L32</f>
        <v>0</v>
      </c>
      <c r="M41" s="9">
        <f>'Glenmere Primary School'!M31+'Hinckley Parks Primary'!M32+'Hollycroft Primary School'!M30+'Langmoor Primary School'!M31+'Little Hill Primary School'!M33+'New Lubbesthorpe Primary School'!M36+'Newlands Primary School'!M33+'Ravenhurst Primary School'!M32</f>
        <v>1703.4500000000003</v>
      </c>
      <c r="N41" s="7">
        <f t="shared" si="1"/>
        <v>1.0405226348217047</v>
      </c>
      <c r="P41" s="9">
        <f>'Glenmere Primary School'!P31+'Hinckley Parks Primary'!P32+'Hollycroft Primary School'!P30+'Langmoor Primary School'!P31+'Little Hill Primary School'!P33+'New Lubbesthorpe Primary School'!P36+'Newlands Primary School'!P33+'Ravenhurst Primary School'!P32</f>
        <v>-40492</v>
      </c>
      <c r="Q41" s="9">
        <f>'Glenmere Primary School'!Q31+'Hinckley Parks Primary'!Q32+'Hollycroft Primary School'!Q30+'Langmoor Primary School'!Q31+'Little Hill Primary School'!Q33+'New Lubbesthorpe Primary School'!Q36+'Newlands Primary School'!Q33+'Ravenhurst Primary School'!Q32</f>
        <v>-42037</v>
      </c>
      <c r="R41" s="9">
        <f>'Glenmere Primary School'!R31+'Hinckley Parks Primary'!R32+'Hollycroft Primary School'!R30+'Langmoor Primary School'!R31+'Little Hill Primary School'!R33+'New Lubbesthorpe Primary School'!R36+'Newlands Primary School'!R33+'Ravenhurst Primary School'!R32</f>
        <v>1545</v>
      </c>
      <c r="T41" s="9">
        <f>'Glenmere Primary School'!T31+'Hinckley Parks Primary'!T32+'Hollycroft Primary School'!T30+'Langmoor Primary School'!T31+'Little Hill Primary School'!T33+'New Lubbesthorpe Primary School'!T36+'Newlands Primary School'!T33+'Ravenhurst Primary School'!T32</f>
        <v>-42037</v>
      </c>
      <c r="U41" s="9">
        <f>'Glenmere Primary School'!U31+'Hinckley Parks Primary'!U32+'Hollycroft Primary School'!U30+'Langmoor Primary School'!U31+'Little Hill Primary School'!U33+'New Lubbesthorpe Primary School'!U36+'Newlands Primary School'!U33+'Ravenhurst Primary School'!U32</f>
        <v>-43740.450000000004</v>
      </c>
      <c r="V41" s="9">
        <f>IF('Glenmere Primary School'!V31="",0,'Glenmere Primary School'!V31)+IF('Hinckley Parks Primary'!V32="",0,'Hinckley Parks Primary'!V32)+IF('Hollycroft Primary School'!V30="",0,'Hollycroft Primary School'!V30)+IF('Langmoor Primary School'!V31="",0,'Langmoor Primary School'!V31)+IF('Little Hill Primary School'!V33="",0,'Little Hill Primary School'!V33)+IF('New Lubbesthorpe Primary School'!V36="",0,'New Lubbesthorpe Primary School'!V36)+IF('Newlands Primary School'!V33="",0,'Newlands Primary School'!V33)+IF('Ravenhurst Primary School'!V32="",0,'Ravenhurst Primary School'!V32)</f>
        <v>0</v>
      </c>
      <c r="W41" s="9">
        <f>'Glenmere Primary School'!W31+'Hinckley Parks Primary'!W32+'Hollycroft Primary School'!W30+'Langmoor Primary School'!W31+'Little Hill Primary School'!W33+'New Lubbesthorpe Primary School'!W36+'Newlands Primary School'!W33+'Ravenhurst Primary School'!W32</f>
        <v>0</v>
      </c>
      <c r="X41" s="9">
        <f>'Glenmere Primary School'!X31+'Hinckley Parks Primary'!X32+'Hollycroft Primary School'!X30+'Langmoor Primary School'!X31+'Little Hill Primary School'!X33+'New Lubbesthorpe Primary School'!X36+'Newlands Primary School'!X33+'Ravenhurst Primary School'!X32</f>
        <v>-43740.450000000004</v>
      </c>
      <c r="Y41" s="9">
        <f>'Glenmere Primary School'!Y31+'Hinckley Parks Primary'!Y32+'Hollycroft Primary School'!Y30+'Langmoor Primary School'!Y31+'Little Hill Primary School'!Y33+'New Lubbesthorpe Primary School'!Y36+'Newlands Primary School'!Y33+'Ravenhurst Primary School'!Y32</f>
        <v>1703.4499999999994</v>
      </c>
      <c r="Z41" s="7">
        <f t="shared" si="3"/>
        <v>-4.0522634821704671E-2</v>
      </c>
    </row>
    <row r="42" spans="3:26" hidden="1" outlineLevel="1" x14ac:dyDescent="0.25">
      <c r="C42" s="8" t="s">
        <v>53</v>
      </c>
      <c r="D42" s="9">
        <f>'Glenmere Primary School'!D33+'Hinckley Parks Primary'!D35+'Hollycroft Primary School'!D34+'Langmoor Primary School'!D33+'Little Hill Primary School'!D37+'New Lubbesthorpe Primary School'!D40+'Ravenhurst Primary School'!D35</f>
        <v>-1443</v>
      </c>
      <c r="E42" s="9">
        <f>'Glenmere Primary School'!E33+'Hinckley Parks Primary'!E35+'Hollycroft Primary School'!E34+'Langmoor Primary School'!E33+'Little Hill Primary School'!E37+'New Lubbesthorpe Primary School'!E40+'Ravenhurst Primary School'!E35</f>
        <v>0</v>
      </c>
      <c r="F42" s="9">
        <f>'Glenmere Primary School'!F33+'Hinckley Parks Primary'!F35+'Hollycroft Primary School'!F34+'Langmoor Primary School'!F33+'Little Hill Primary School'!F37+'New Lubbesthorpe Primary School'!F40+'Ravenhurst Primary School'!F35</f>
        <v>0</v>
      </c>
      <c r="G42" s="9">
        <f>'Glenmere Primary School'!G33+'Hinckley Parks Primary'!G35+'Hollycroft Primary School'!G34+'Langmoor Primary School'!G33+'Little Hill Primary School'!G37+'New Lubbesthorpe Primary School'!G40+'Ravenhurst Primary School'!G35</f>
        <v>1443</v>
      </c>
      <c r="H42" s="7">
        <f t="shared" si="0"/>
        <v>0</v>
      </c>
      <c r="J42" s="9">
        <f>'Glenmere Primary School'!J33+'Hinckley Parks Primary'!J35+'Hollycroft Primary School'!J34+'Langmoor Primary School'!J33+'Little Hill Primary School'!J37+'New Lubbesthorpe Primary School'!J40+'Ravenhurst Primary School'!J35</f>
        <v>-10759.91</v>
      </c>
      <c r="K42" s="9">
        <f>'Glenmere Primary School'!K33+'Hinckley Parks Primary'!K35+'Hollycroft Primary School'!K34+'Langmoor Primary School'!K33+'Little Hill Primary School'!K37+'New Lubbesthorpe Primary School'!K40+'Ravenhurst Primary School'!K35</f>
        <v>-11146</v>
      </c>
      <c r="L42" s="9">
        <f>'Glenmere Primary School'!L33+'Hinckley Parks Primary'!L35+'Hollycroft Primary School'!L34+'Langmoor Primary School'!L33+'Little Hill Primary School'!L37+'New Lubbesthorpe Primary School'!L40+'Ravenhurst Primary School'!L35</f>
        <v>0</v>
      </c>
      <c r="M42" s="9">
        <f>'Glenmere Primary School'!M33+'Hinckley Parks Primary'!M35+'Hollycroft Primary School'!M34+'Langmoor Primary School'!M33+'Little Hill Primary School'!M37+'New Lubbesthorpe Primary School'!M40+'Ravenhurst Primary School'!M35</f>
        <v>-386.09000000000003</v>
      </c>
      <c r="N42" s="7">
        <f t="shared" si="1"/>
        <v>0.96536066750403726</v>
      </c>
      <c r="P42" s="9">
        <f>'Glenmere Primary School'!P33+'Hinckley Parks Primary'!P35+'Hollycroft Primary School'!P34+'Langmoor Primary School'!P33+'Little Hill Primary School'!P37+'New Lubbesthorpe Primary School'!P40+'Ravenhurst Primary School'!P35</f>
        <v>-8454</v>
      </c>
      <c r="Q42" s="9">
        <f>'Glenmere Primary School'!Q33+'Hinckley Parks Primary'!Q35+'Hollycroft Primary School'!Q34+'Langmoor Primary School'!Q33+'Little Hill Primary School'!Q37+'New Lubbesthorpe Primary School'!Q40+'Ravenhurst Primary School'!Q35</f>
        <v>-11146</v>
      </c>
      <c r="R42" s="9">
        <f>'Glenmere Primary School'!R33+'Hinckley Parks Primary'!R35+'Hollycroft Primary School'!R34+'Langmoor Primary School'!R33+'Little Hill Primary School'!R37+'New Lubbesthorpe Primary School'!R40+'Ravenhurst Primary School'!R35</f>
        <v>2692</v>
      </c>
      <c r="T42" s="9">
        <f>'Glenmere Primary School'!T33+'Hinckley Parks Primary'!T35+'Hollycroft Primary School'!T34+'Langmoor Primary School'!T33+'Little Hill Primary School'!T37+'New Lubbesthorpe Primary School'!T40+'Ravenhurst Primary School'!T35</f>
        <v>-11146</v>
      </c>
      <c r="U42" s="9">
        <f>'Glenmere Primary School'!U33+'Hinckley Parks Primary'!U35+'Hollycroft Primary School'!U34+'Langmoor Primary School'!U33+'Little Hill Primary School'!U37+'New Lubbesthorpe Primary School'!U40+'Ravenhurst Primary School'!U35</f>
        <v>-10759.91</v>
      </c>
      <c r="V42" s="9">
        <f>IF('Glenmere Primary School'!V33="",0,'Glenmere Primary School'!V33)+IF('Hinckley Parks Primary'!V35="",0,'Hinckley Parks Primary'!V35)+IF('Hollycroft Primary School'!V34="",0,'Hollycroft Primary School'!V34)+IF('Langmoor Primary School'!V33="",0,'Langmoor Primary School'!V33)+IF('Little Hill Primary School'!V37="",0,'Little Hill Primary School'!V37)+IF('New Lubbesthorpe Primary School'!V40="",0,'New Lubbesthorpe Primary School'!V40)+IF('Ravenhurst Primary School'!V35="",0,'Ravenhurst Primary School'!V35)</f>
        <v>0</v>
      </c>
      <c r="W42" s="9">
        <f>'Glenmere Primary School'!W33+'Hinckley Parks Primary'!W35+'Hollycroft Primary School'!W34+'Langmoor Primary School'!W33+'Little Hill Primary School'!W37+'New Lubbesthorpe Primary School'!W40+'Ravenhurst Primary School'!W35</f>
        <v>0</v>
      </c>
      <c r="X42" s="9">
        <f>'Glenmere Primary School'!X33+'Hinckley Parks Primary'!X35+'Hollycroft Primary School'!X34+'Langmoor Primary School'!X33+'Little Hill Primary School'!X37+'New Lubbesthorpe Primary School'!X40+'Ravenhurst Primary School'!X35</f>
        <v>-10759.91</v>
      </c>
      <c r="Y42" s="9">
        <f>'Glenmere Primary School'!Y33+'Hinckley Parks Primary'!Y35+'Hollycroft Primary School'!Y34+'Langmoor Primary School'!Y33+'Little Hill Primary School'!Y37+'New Lubbesthorpe Primary School'!Y40+'Ravenhurst Primary School'!Y35</f>
        <v>-386.09000000000003</v>
      </c>
      <c r="Z42" s="7">
        <f t="shared" si="3"/>
        <v>3.4639332495962682E-2</v>
      </c>
    </row>
    <row r="43" spans="3:26" hidden="1" outlineLevel="1" x14ac:dyDescent="0.25">
      <c r="C43" s="8" t="s">
        <v>54</v>
      </c>
      <c r="D43" s="9">
        <f>'Glenmere Primary School'!D34+'Little Hill Primary School'!D38+'Newlands Primary School'!D36+'Ravenhurst Primary School'!D36</f>
        <v>0</v>
      </c>
      <c r="E43" s="9">
        <f>'Glenmere Primary School'!E34+'Little Hill Primary School'!E38+'Newlands Primary School'!E36+'Ravenhurst Primary School'!E36</f>
        <v>-41.67</v>
      </c>
      <c r="F43" s="9">
        <f>'Glenmere Primary School'!F34+'Little Hill Primary School'!F38+'Newlands Primary School'!F36+'Ravenhurst Primary School'!F36</f>
        <v>0</v>
      </c>
      <c r="G43" s="9">
        <f>'Glenmere Primary School'!G34+'Little Hill Primary School'!G38+'Newlands Primary School'!G36+'Ravenhurst Primary School'!G36</f>
        <v>-41.67</v>
      </c>
      <c r="H43" s="7">
        <f t="shared" ref="H43:H59" si="8">IF(E43&lt;&gt;0, (D43+F43)/E43, 0)</f>
        <v>0</v>
      </c>
      <c r="J43" s="9">
        <f>'Glenmere Primary School'!J34+'Little Hill Primary School'!J38+'Newlands Primary School'!J36+'Ravenhurst Primary School'!J36</f>
        <v>-957.15000000000009</v>
      </c>
      <c r="K43" s="9">
        <f>'Glenmere Primary School'!K34+'Little Hill Primary School'!K38+'Newlands Primary School'!K36+'Ravenhurst Primary School'!K36</f>
        <v>-2300</v>
      </c>
      <c r="L43" s="9">
        <f>'Glenmere Primary School'!L34+'Little Hill Primary School'!L38+'Newlands Primary School'!L36+'Ravenhurst Primary School'!L36</f>
        <v>0</v>
      </c>
      <c r="M43" s="9">
        <f>'Glenmere Primary School'!M34+'Little Hill Primary School'!M38+'Newlands Primary School'!M36+'Ravenhurst Primary School'!M36</f>
        <v>-1342.85</v>
      </c>
      <c r="N43" s="7">
        <f t="shared" ref="N43:N59" si="9">IF(K43&lt;&gt;0, (J43+L43)/K43, 0)</f>
        <v>0.41615217391304354</v>
      </c>
      <c r="P43" s="9">
        <f>'Glenmere Primary School'!P34+'Little Hill Primary School'!P38+'Newlands Primary School'!P36+'Ravenhurst Primary School'!P36</f>
        <v>-2300</v>
      </c>
      <c r="Q43" s="9">
        <f>'Glenmere Primary School'!Q34+'Little Hill Primary School'!Q38+'Newlands Primary School'!Q36+'Ravenhurst Primary School'!Q36</f>
        <v>-2300</v>
      </c>
      <c r="R43" s="9">
        <f>'Glenmere Primary School'!R34+'Little Hill Primary School'!R38+'Newlands Primary School'!R36+'Ravenhurst Primary School'!R36</f>
        <v>0</v>
      </c>
      <c r="T43" s="9">
        <f>'Glenmere Primary School'!T34+'Little Hill Primary School'!T38+'Newlands Primary School'!T36+'Ravenhurst Primary School'!T36</f>
        <v>-2300</v>
      </c>
      <c r="U43" s="9">
        <f>'Glenmere Primary School'!U34+'Little Hill Primary School'!U38+'Newlands Primary School'!U36+'Ravenhurst Primary School'!U36</f>
        <v>-957.15000000000009</v>
      </c>
      <c r="V43" s="9">
        <f>IF('Glenmere Primary School'!V34="",0,'Glenmere Primary School'!V34)+IF('Little Hill Primary School'!V38="",0,'Little Hill Primary School'!V38)+IF('Newlands Primary School'!V36="",0,'Newlands Primary School'!V36)+IF('Ravenhurst Primary School'!V36="",0,'Ravenhurst Primary School'!V36)</f>
        <v>0</v>
      </c>
      <c r="W43" s="9">
        <f>'Glenmere Primary School'!W34+'Little Hill Primary School'!W38+'Newlands Primary School'!W36+'Ravenhurst Primary School'!W36</f>
        <v>0</v>
      </c>
      <c r="X43" s="9">
        <f>'Glenmere Primary School'!X34+'Little Hill Primary School'!X38+'Newlands Primary School'!X36+'Ravenhurst Primary School'!X36</f>
        <v>-957.15000000000009</v>
      </c>
      <c r="Y43" s="9">
        <f>'Glenmere Primary School'!Y34+'Little Hill Primary School'!Y38+'Newlands Primary School'!Y36+'Ravenhurst Primary School'!Y36</f>
        <v>-1342.85</v>
      </c>
      <c r="Z43" s="7">
        <f t="shared" ref="Z43:Z59" si="10">IF(T43&lt;&gt;0, Y43/T43, 0)</f>
        <v>0.58384782608695651</v>
      </c>
    </row>
    <row r="44" spans="3:26" hidden="1" outlineLevel="1" x14ac:dyDescent="0.25">
      <c r="C44" s="8" t="s">
        <v>55</v>
      </c>
      <c r="D44" s="9">
        <f>'Hinckley Parks Primary'!D25</f>
        <v>0</v>
      </c>
      <c r="E44" s="9">
        <f>'Hinckley Parks Primary'!E25</f>
        <v>-708.33</v>
      </c>
      <c r="F44" s="9">
        <f>'Hinckley Parks Primary'!F25</f>
        <v>0</v>
      </c>
      <c r="G44" s="9">
        <f>'Hinckley Parks Primary'!G25</f>
        <v>-708.33</v>
      </c>
      <c r="H44" s="7">
        <f t="shared" si="8"/>
        <v>0</v>
      </c>
      <c r="J44" s="9">
        <f>'Hinckley Parks Primary'!J25</f>
        <v>-1150</v>
      </c>
      <c r="K44" s="9">
        <f>'Hinckley Parks Primary'!K25</f>
        <v>-8500</v>
      </c>
      <c r="L44" s="9">
        <f>'Hinckley Parks Primary'!L25</f>
        <v>0</v>
      </c>
      <c r="M44" s="9">
        <f>'Hinckley Parks Primary'!M25</f>
        <v>-7350</v>
      </c>
      <c r="N44" s="7">
        <f t="shared" si="9"/>
        <v>0.13529411764705881</v>
      </c>
      <c r="P44" s="9">
        <f>'Hinckley Parks Primary'!P25</f>
        <v>-8000</v>
      </c>
      <c r="Q44" s="9">
        <f>'Hinckley Parks Primary'!Q25</f>
        <v>-8500</v>
      </c>
      <c r="R44" s="9">
        <f>'Hinckley Parks Primary'!R25</f>
        <v>500</v>
      </c>
      <c r="T44" s="9">
        <f>'Hinckley Parks Primary'!T25</f>
        <v>-8500</v>
      </c>
      <c r="U44" s="9">
        <f>'Hinckley Parks Primary'!U25</f>
        <v>-1150</v>
      </c>
      <c r="V44" s="9">
        <f>IF('Hinckley Parks Primary'!V25="",0,'Hinckley Parks Primary'!V25)</f>
        <v>0</v>
      </c>
      <c r="W44" s="9">
        <f>'Hinckley Parks Primary'!W25</f>
        <v>0</v>
      </c>
      <c r="X44" s="9">
        <f>'Hinckley Parks Primary'!X25</f>
        <v>-1150</v>
      </c>
      <c r="Y44" s="9">
        <f>'Hinckley Parks Primary'!Y25</f>
        <v>-7350</v>
      </c>
      <c r="Z44" s="7">
        <f t="shared" si="10"/>
        <v>0.86470588235294121</v>
      </c>
    </row>
    <row r="45" spans="3:26" hidden="1" outlineLevel="1" x14ac:dyDescent="0.25">
      <c r="C45" s="8" t="s">
        <v>56</v>
      </c>
      <c r="D45" s="9">
        <f>'Hinckley Parks Primary'!D30+'Hollycroft Primary School'!D29+'Little Hill Primary School'!D29+'New Lubbesthorpe Primary School'!D30+'Newlands Primary School'!D29+'Ravenhurst Primary School'!D29</f>
        <v>-2287.54</v>
      </c>
      <c r="E45" s="9">
        <f>'Hinckley Parks Primary'!E30+'Hollycroft Primary School'!E29+'Little Hill Primary School'!E29+'New Lubbesthorpe Primary School'!E30+'Newlands Primary School'!E29+'Ravenhurst Primary School'!E29</f>
        <v>-1270.67</v>
      </c>
      <c r="F45" s="9">
        <f>'Hinckley Parks Primary'!F30+'Hollycroft Primary School'!F29+'Little Hill Primary School'!F29+'New Lubbesthorpe Primary School'!F30+'Newlands Primary School'!F29+'Ravenhurst Primary School'!F29</f>
        <v>0</v>
      </c>
      <c r="G45" s="9">
        <f>'Hinckley Parks Primary'!G30+'Hollycroft Primary School'!G29+'Little Hill Primary School'!G29+'New Lubbesthorpe Primary School'!G30+'Newlands Primary School'!G29+'Ravenhurst Primary School'!G29</f>
        <v>1016.87</v>
      </c>
      <c r="H45" s="7">
        <f t="shared" si="8"/>
        <v>1.8002628534552636</v>
      </c>
      <c r="J45" s="9">
        <f>'Hinckley Parks Primary'!J30+'Hollycroft Primary School'!J29+'Little Hill Primary School'!J29+'New Lubbesthorpe Primary School'!J30+'Newlands Primary School'!J29+'Ravenhurst Primary School'!J29</f>
        <v>-46966.1</v>
      </c>
      <c r="K45" s="9">
        <f>'Hinckley Parks Primary'!K30+'Hollycroft Primary School'!K29+'Little Hill Primary School'!K29+'New Lubbesthorpe Primary School'!K30+'Newlands Primary School'!K29+'Ravenhurst Primary School'!K29</f>
        <v>-58097.87</v>
      </c>
      <c r="L45" s="9">
        <f>'Hinckley Parks Primary'!L30+'Hollycroft Primary School'!L29+'Little Hill Primary School'!L29+'New Lubbesthorpe Primary School'!L30+'Newlands Primary School'!L29+'Ravenhurst Primary School'!L29</f>
        <v>0</v>
      </c>
      <c r="M45" s="9">
        <f>'Hinckley Parks Primary'!M30+'Hollycroft Primary School'!M29+'Little Hill Primary School'!M29+'New Lubbesthorpe Primary School'!M30+'Newlands Primary School'!M29+'Ravenhurst Primary School'!M29</f>
        <v>-11131.77</v>
      </c>
      <c r="N45" s="7">
        <f t="shared" si="9"/>
        <v>0.80839624585204239</v>
      </c>
      <c r="P45" s="9">
        <f>'Hinckley Parks Primary'!P30+'Hollycroft Primary School'!P29+'Little Hill Primary School'!P29+'New Lubbesthorpe Primary School'!P30+'Newlands Primary School'!P29+'Ravenhurst Primary School'!P29</f>
        <v>-56427.87</v>
      </c>
      <c r="Q45" s="9">
        <f>'Hinckley Parks Primary'!Q30+'Hollycroft Primary School'!Q29+'Little Hill Primary School'!Q29+'New Lubbesthorpe Primary School'!Q30+'Newlands Primary School'!Q29+'Ravenhurst Primary School'!Q29</f>
        <v>-58097.87</v>
      </c>
      <c r="R45" s="9">
        <f>'Hinckley Parks Primary'!R30+'Hollycroft Primary School'!R29+'Little Hill Primary School'!R29+'New Lubbesthorpe Primary School'!R30+'Newlands Primary School'!R29+'Ravenhurst Primary School'!R29</f>
        <v>1670</v>
      </c>
      <c r="T45" s="9">
        <f>'Hinckley Parks Primary'!T30+'Hollycroft Primary School'!T29+'Little Hill Primary School'!T29+'New Lubbesthorpe Primary School'!T30+'Newlands Primary School'!T29+'Ravenhurst Primary School'!T29</f>
        <v>-58097.87</v>
      </c>
      <c r="U45" s="9">
        <f>'Hinckley Parks Primary'!U30+'Hollycroft Primary School'!U29+'Little Hill Primary School'!U29+'New Lubbesthorpe Primary School'!U30+'Newlands Primary School'!U29+'Ravenhurst Primary School'!U29</f>
        <v>-46966.1</v>
      </c>
      <c r="V45" s="9">
        <f>IF('Hinckley Parks Primary'!V30="",0,'Hinckley Parks Primary'!V30)+IF('Hollycroft Primary School'!V29="",0,'Hollycroft Primary School'!V29)+IF('Little Hill Primary School'!V29="",0,'Little Hill Primary School'!V29)+IF('New Lubbesthorpe Primary School'!V30="",0,'New Lubbesthorpe Primary School'!V30)+IF('Newlands Primary School'!V29="",0,'Newlands Primary School'!V29)+IF('Ravenhurst Primary School'!V29="",0,'Ravenhurst Primary School'!V29)</f>
        <v>0</v>
      </c>
      <c r="W45" s="9">
        <f>'Hinckley Parks Primary'!W30+'Hollycroft Primary School'!W29+'Little Hill Primary School'!W29+'New Lubbesthorpe Primary School'!W30+'Newlands Primary School'!W29+'Ravenhurst Primary School'!W29</f>
        <v>0</v>
      </c>
      <c r="X45" s="9">
        <f>'Hinckley Parks Primary'!X30+'Hollycroft Primary School'!X29+'Little Hill Primary School'!X29+'New Lubbesthorpe Primary School'!X30+'Newlands Primary School'!X29+'Ravenhurst Primary School'!X29</f>
        <v>-46966.1</v>
      </c>
      <c r="Y45" s="9">
        <f>'Hinckley Parks Primary'!Y30+'Hollycroft Primary School'!Y29+'Little Hill Primary School'!Y29+'New Lubbesthorpe Primary School'!Y30+'Newlands Primary School'!Y29+'Ravenhurst Primary School'!Y29</f>
        <v>-11131.77</v>
      </c>
      <c r="Z45" s="7">
        <f t="shared" si="10"/>
        <v>0.19160375414795758</v>
      </c>
    </row>
    <row r="46" spans="3:26" hidden="1" outlineLevel="1" x14ac:dyDescent="0.25">
      <c r="C46" s="8" t="s">
        <v>57</v>
      </c>
      <c r="D46" s="9">
        <f>'Hinckley Parks Primary'!D34+'Hollycroft Primary School'!D33+'Little Hill Primary School'!D36+'New Lubbesthorpe Primary School'!D39+'Newlands Primary School'!D35+'Ravenhurst Primary School'!D34</f>
        <v>481.05</v>
      </c>
      <c r="E46" s="9">
        <f>'Hinckley Parks Primary'!E34+'Hollycroft Primary School'!E33+'Little Hill Primary School'!E36+'New Lubbesthorpe Primary School'!E39+'Newlands Primary School'!E35+'Ravenhurst Primary School'!E34</f>
        <v>0</v>
      </c>
      <c r="F46" s="9">
        <f>'Hinckley Parks Primary'!F34+'Hollycroft Primary School'!F33+'Little Hill Primary School'!F36+'New Lubbesthorpe Primary School'!F39+'Newlands Primary School'!F35+'Ravenhurst Primary School'!F34</f>
        <v>0</v>
      </c>
      <c r="G46" s="9">
        <f>'Hinckley Parks Primary'!G34+'Hollycroft Primary School'!G33+'Little Hill Primary School'!G36+'New Lubbesthorpe Primary School'!G39+'Newlands Primary School'!G35+'Ravenhurst Primary School'!G34</f>
        <v>-481.05</v>
      </c>
      <c r="H46" s="7">
        <f t="shared" si="8"/>
        <v>0</v>
      </c>
      <c r="J46" s="9">
        <f>'Hinckley Parks Primary'!J34+'Hollycroft Primary School'!J33+'Little Hill Primary School'!J36+'New Lubbesthorpe Primary School'!J39+'Newlands Primary School'!J35+'Ravenhurst Primary School'!J34</f>
        <v>-8135.12</v>
      </c>
      <c r="K46" s="9">
        <f>'Hinckley Parks Primary'!K34+'Hollycroft Primary School'!K33+'Little Hill Primary School'!K36+'New Lubbesthorpe Primary School'!K39+'Newlands Primary School'!K35+'Ravenhurst Primary School'!K34</f>
        <v>-6005</v>
      </c>
      <c r="L46" s="9">
        <f>'Hinckley Parks Primary'!L34+'Hollycroft Primary School'!L33+'Little Hill Primary School'!L36+'New Lubbesthorpe Primary School'!L39+'Newlands Primary School'!L35+'Ravenhurst Primary School'!L34</f>
        <v>0</v>
      </c>
      <c r="M46" s="9">
        <f>'Hinckley Parks Primary'!M34+'Hollycroft Primary School'!M33+'Little Hill Primary School'!M36+'New Lubbesthorpe Primary School'!M39+'Newlands Primary School'!M35+'Ravenhurst Primary School'!M34</f>
        <v>2130.12</v>
      </c>
      <c r="N46" s="7">
        <f t="shared" si="9"/>
        <v>1.3547243963363864</v>
      </c>
      <c r="P46" s="9">
        <f>'Hinckley Parks Primary'!P34+'Hollycroft Primary School'!P33+'Little Hill Primary School'!P36+'New Lubbesthorpe Primary School'!P39+'Newlands Primary School'!P35+'Ravenhurst Primary School'!P34</f>
        <v>-6914.4699999999993</v>
      </c>
      <c r="Q46" s="9">
        <f>'Hinckley Parks Primary'!Q34+'Hollycroft Primary School'!Q33+'Little Hill Primary School'!Q36+'New Lubbesthorpe Primary School'!Q39+'Newlands Primary School'!Q35+'Ravenhurst Primary School'!Q34</f>
        <v>-6005</v>
      </c>
      <c r="R46" s="9">
        <f>'Hinckley Parks Primary'!R34+'Hollycroft Primary School'!R33+'Little Hill Primary School'!R36+'New Lubbesthorpe Primary School'!R39+'Newlands Primary School'!R35+'Ravenhurst Primary School'!R34</f>
        <v>-909.47</v>
      </c>
      <c r="T46" s="9">
        <f>'Hinckley Parks Primary'!T34+'Hollycroft Primary School'!T33+'Little Hill Primary School'!T36+'New Lubbesthorpe Primary School'!T39+'Newlands Primary School'!T35+'Ravenhurst Primary School'!T34</f>
        <v>-6005</v>
      </c>
      <c r="U46" s="9">
        <f>'Hinckley Parks Primary'!U34+'Hollycroft Primary School'!U33+'Little Hill Primary School'!U36+'New Lubbesthorpe Primary School'!U39+'Newlands Primary School'!U35+'Ravenhurst Primary School'!U34</f>
        <v>-8135.12</v>
      </c>
      <c r="V46" s="9">
        <f>IF('Hinckley Parks Primary'!V34="",0,'Hinckley Parks Primary'!V34)+IF('Hollycroft Primary School'!V33="",0,'Hollycroft Primary School'!V33)+IF('Little Hill Primary School'!V36="",0,'Little Hill Primary School'!V36)+IF('New Lubbesthorpe Primary School'!V39="",0,'New Lubbesthorpe Primary School'!V39)+IF('Newlands Primary School'!V35="",0,'Newlands Primary School'!V35)+IF('Ravenhurst Primary School'!V34="",0,'Ravenhurst Primary School'!V34)</f>
        <v>0</v>
      </c>
      <c r="W46" s="9">
        <f>'Hinckley Parks Primary'!W34+'Hollycroft Primary School'!W33+'Little Hill Primary School'!W36+'New Lubbesthorpe Primary School'!W39+'Newlands Primary School'!W35+'Ravenhurst Primary School'!W34</f>
        <v>0</v>
      </c>
      <c r="X46" s="9">
        <f>'Hinckley Parks Primary'!X34+'Hollycroft Primary School'!X33+'Little Hill Primary School'!X36+'New Lubbesthorpe Primary School'!X39+'Newlands Primary School'!X35+'Ravenhurst Primary School'!X34</f>
        <v>-8135.12</v>
      </c>
      <c r="Y46" s="9">
        <f>'Hinckley Parks Primary'!Y34+'Hollycroft Primary School'!Y33+'Little Hill Primary School'!Y36+'New Lubbesthorpe Primary School'!Y39+'Newlands Primary School'!Y35+'Ravenhurst Primary School'!Y34</f>
        <v>2130.12</v>
      </c>
      <c r="Z46" s="7">
        <f t="shared" si="10"/>
        <v>-0.35472439633638631</v>
      </c>
    </row>
    <row r="47" spans="3:26" hidden="1" outlineLevel="1" x14ac:dyDescent="0.25">
      <c r="C47" s="8" t="s">
        <v>58</v>
      </c>
      <c r="D47" s="9">
        <f>'Little Hill Primary School'!D24+'New Lubbesthorpe Primary School'!D24+'OWLS Academy Trust'!D14</f>
        <v>50</v>
      </c>
      <c r="E47" s="9">
        <f>'Little Hill Primary School'!E24+'New Lubbesthorpe Primary School'!E24+'OWLS Academy Trust'!E14</f>
        <v>0</v>
      </c>
      <c r="F47" s="9">
        <f>'Little Hill Primary School'!F24+'New Lubbesthorpe Primary School'!F24+'OWLS Academy Trust'!F14</f>
        <v>0</v>
      </c>
      <c r="G47" s="9">
        <f>'Little Hill Primary School'!G24+'New Lubbesthorpe Primary School'!G24+'OWLS Academy Trust'!G14</f>
        <v>-50</v>
      </c>
      <c r="H47" s="7">
        <f t="shared" si="8"/>
        <v>0</v>
      </c>
      <c r="J47" s="9">
        <f>'Little Hill Primary School'!J24+'New Lubbesthorpe Primary School'!J24+'OWLS Academy Trust'!J14</f>
        <v>-4355</v>
      </c>
      <c r="K47" s="9">
        <f>'Little Hill Primary School'!K24+'New Lubbesthorpe Primary School'!K24+'OWLS Academy Trust'!K14</f>
        <v>-2010</v>
      </c>
      <c r="L47" s="9">
        <f>'Little Hill Primary School'!L24+'New Lubbesthorpe Primary School'!L24+'OWLS Academy Trust'!L14</f>
        <v>0</v>
      </c>
      <c r="M47" s="9">
        <f>'Little Hill Primary School'!M24+'New Lubbesthorpe Primary School'!M24+'OWLS Academy Trust'!M14</f>
        <v>2345</v>
      </c>
      <c r="N47" s="7">
        <f t="shared" si="9"/>
        <v>2.1666666666666665</v>
      </c>
      <c r="P47" s="9">
        <f>'Little Hill Primary School'!P24+'New Lubbesthorpe Primary School'!P24+'OWLS Academy Trust'!P14</f>
        <v>-5360</v>
      </c>
      <c r="Q47" s="9">
        <f>'Little Hill Primary School'!Q24+'New Lubbesthorpe Primary School'!Q24+'OWLS Academy Trust'!Q14</f>
        <v>-2010</v>
      </c>
      <c r="R47" s="9">
        <f>'Little Hill Primary School'!R24+'New Lubbesthorpe Primary School'!R24+'OWLS Academy Trust'!R14</f>
        <v>-3350</v>
      </c>
      <c r="T47" s="9">
        <f>'Little Hill Primary School'!T24+'New Lubbesthorpe Primary School'!T24+'OWLS Academy Trust'!T14</f>
        <v>-2010</v>
      </c>
      <c r="U47" s="9">
        <f>'Little Hill Primary School'!U24+'New Lubbesthorpe Primary School'!U24+'OWLS Academy Trust'!U14</f>
        <v>-4355</v>
      </c>
      <c r="V47" s="9">
        <f>IF('Little Hill Primary School'!V24="",0,'Little Hill Primary School'!V24)+IF('New Lubbesthorpe Primary School'!V24="",0,'New Lubbesthorpe Primary School'!V24)+IF('OWLS Academy Trust'!V14="",0,'OWLS Academy Trust'!V14)</f>
        <v>0</v>
      </c>
      <c r="W47" s="9">
        <f>'Little Hill Primary School'!W24+'New Lubbesthorpe Primary School'!W24+'OWLS Academy Trust'!W14</f>
        <v>0</v>
      </c>
      <c r="X47" s="9">
        <f>'Little Hill Primary School'!X24+'New Lubbesthorpe Primary School'!X24+'OWLS Academy Trust'!X14</f>
        <v>-4355</v>
      </c>
      <c r="Y47" s="9">
        <f>'Little Hill Primary School'!Y24+'New Lubbesthorpe Primary School'!Y24+'OWLS Academy Trust'!Y14</f>
        <v>2345</v>
      </c>
      <c r="Z47" s="7">
        <f t="shared" si="10"/>
        <v>-1.1666666666666667</v>
      </c>
    </row>
    <row r="48" spans="3:26" hidden="1" outlineLevel="1" x14ac:dyDescent="0.25">
      <c r="C48" s="8" t="s">
        <v>59</v>
      </c>
      <c r="D48" s="9">
        <f>'Little Hill Primary School'!D32+'New Lubbesthorpe Primary School'!D33+'Newlands Primary School'!D32</f>
        <v>-840</v>
      </c>
      <c r="E48" s="9">
        <f>'Little Hill Primary School'!E32+'New Lubbesthorpe Primary School'!E33+'Newlands Primary School'!E32</f>
        <v>0</v>
      </c>
      <c r="F48" s="9">
        <f>'Little Hill Primary School'!F32+'New Lubbesthorpe Primary School'!F33+'Newlands Primary School'!F32</f>
        <v>0</v>
      </c>
      <c r="G48" s="9">
        <f>'Little Hill Primary School'!G32+'New Lubbesthorpe Primary School'!G33+'Newlands Primary School'!G32</f>
        <v>840</v>
      </c>
      <c r="H48" s="7">
        <f t="shared" si="8"/>
        <v>0</v>
      </c>
      <c r="J48" s="9">
        <f>'Little Hill Primary School'!J32+'New Lubbesthorpe Primary School'!J33+'Newlands Primary School'!J32</f>
        <v>-28528</v>
      </c>
      <c r="K48" s="9">
        <f>'Little Hill Primary School'!K32+'New Lubbesthorpe Primary School'!K33+'Newlands Primary School'!K32</f>
        <v>-30072</v>
      </c>
      <c r="L48" s="9">
        <f>'Little Hill Primary School'!L32+'New Lubbesthorpe Primary School'!L33+'Newlands Primary School'!L32</f>
        <v>0</v>
      </c>
      <c r="M48" s="9">
        <f>'Little Hill Primary School'!M32+'New Lubbesthorpe Primary School'!M33+'Newlands Primary School'!M32</f>
        <v>-1544</v>
      </c>
      <c r="N48" s="7">
        <f t="shared" si="9"/>
        <v>0.94865655759510503</v>
      </c>
      <c r="P48" s="9">
        <f>'Little Hill Primary School'!P32+'New Lubbesthorpe Primary School'!P33+'Newlands Primary School'!P32</f>
        <v>0</v>
      </c>
      <c r="Q48" s="9">
        <f>'Little Hill Primary School'!Q32+'New Lubbesthorpe Primary School'!Q33+'Newlands Primary School'!Q32</f>
        <v>-30072</v>
      </c>
      <c r="R48" s="9">
        <f>'Little Hill Primary School'!R32+'New Lubbesthorpe Primary School'!R33+'Newlands Primary School'!R32</f>
        <v>30072</v>
      </c>
      <c r="T48" s="9">
        <f>'Little Hill Primary School'!T32+'New Lubbesthorpe Primary School'!T33+'Newlands Primary School'!T32</f>
        <v>-30072</v>
      </c>
      <c r="U48" s="9">
        <f>'Little Hill Primary School'!U32+'New Lubbesthorpe Primary School'!U33+'Newlands Primary School'!U32</f>
        <v>-28528</v>
      </c>
      <c r="V48" s="9">
        <f>IF('Little Hill Primary School'!V32="",0,'Little Hill Primary School'!V32)+IF('New Lubbesthorpe Primary School'!V33="",0,'New Lubbesthorpe Primary School'!V33)+IF('Newlands Primary School'!V32="",0,'Newlands Primary School'!V32)</f>
        <v>0</v>
      </c>
      <c r="W48" s="9">
        <f>'Little Hill Primary School'!W32+'New Lubbesthorpe Primary School'!W33+'Newlands Primary School'!W32</f>
        <v>0</v>
      </c>
      <c r="X48" s="9">
        <f>'Little Hill Primary School'!X32+'New Lubbesthorpe Primary School'!X33+'Newlands Primary School'!X32</f>
        <v>-28528</v>
      </c>
      <c r="Y48" s="9">
        <f>'Little Hill Primary School'!Y32+'New Lubbesthorpe Primary School'!Y33+'Newlands Primary School'!Y32</f>
        <v>-1544</v>
      </c>
      <c r="Z48" s="7">
        <f t="shared" si="10"/>
        <v>5.1343442404894919E-2</v>
      </c>
    </row>
    <row r="49" spans="2:27" hidden="1" outlineLevel="1" x14ac:dyDescent="0.25">
      <c r="C49" s="8" t="s">
        <v>60</v>
      </c>
      <c r="D49" s="9">
        <f>'Little Hill Primary School'!D34</f>
        <v>0</v>
      </c>
      <c r="E49" s="9">
        <f>'Little Hill Primary School'!E34</f>
        <v>0</v>
      </c>
      <c r="F49" s="9">
        <f>'Little Hill Primary School'!F34</f>
        <v>0</v>
      </c>
      <c r="G49" s="9">
        <f>'Little Hill Primary School'!G34</f>
        <v>0</v>
      </c>
      <c r="H49" s="7">
        <f t="shared" si="8"/>
        <v>0</v>
      </c>
      <c r="J49" s="9">
        <f>'Little Hill Primary School'!J34</f>
        <v>-2236.1</v>
      </c>
      <c r="K49" s="9">
        <f>'Little Hill Primary School'!K34</f>
        <v>-1500</v>
      </c>
      <c r="L49" s="9">
        <f>'Little Hill Primary School'!L34</f>
        <v>0</v>
      </c>
      <c r="M49" s="9">
        <f>'Little Hill Primary School'!M34</f>
        <v>736.1</v>
      </c>
      <c r="N49" s="7">
        <f t="shared" si="9"/>
        <v>1.4907333333333332</v>
      </c>
      <c r="P49" s="9">
        <f>'Little Hill Primary School'!P34</f>
        <v>-1500</v>
      </c>
      <c r="Q49" s="9">
        <f>'Little Hill Primary School'!Q34</f>
        <v>-1500</v>
      </c>
      <c r="R49" s="9">
        <f>'Little Hill Primary School'!R34</f>
        <v>0</v>
      </c>
      <c r="T49" s="9">
        <f>'Little Hill Primary School'!T34</f>
        <v>-1500</v>
      </c>
      <c r="U49" s="9">
        <f>'Little Hill Primary School'!U34</f>
        <v>-2236.1</v>
      </c>
      <c r="V49" s="9">
        <f>IF('Little Hill Primary School'!V34="",0,'Little Hill Primary School'!V34)</f>
        <v>0</v>
      </c>
      <c r="W49" s="9">
        <f>'Little Hill Primary School'!W34</f>
        <v>0</v>
      </c>
      <c r="X49" s="9">
        <f>'Little Hill Primary School'!X34</f>
        <v>-2236.1</v>
      </c>
      <c r="Y49" s="9">
        <f>'Little Hill Primary School'!Y34</f>
        <v>736.09999999999991</v>
      </c>
      <c r="Z49" s="7">
        <f t="shared" si="10"/>
        <v>-0.4907333333333333</v>
      </c>
    </row>
    <row r="50" spans="2:27" hidden="1" outlineLevel="1" x14ac:dyDescent="0.25">
      <c r="C50" s="8" t="s">
        <v>61</v>
      </c>
      <c r="D50" s="9">
        <f>'New Lubbesthorpe Primary School'!D26</f>
        <v>0</v>
      </c>
      <c r="E50" s="9">
        <f>'New Lubbesthorpe Primary School'!E26</f>
        <v>0</v>
      </c>
      <c r="F50" s="9">
        <f>'New Lubbesthorpe Primary School'!F26</f>
        <v>0</v>
      </c>
      <c r="G50" s="9">
        <f>'New Lubbesthorpe Primary School'!G26</f>
        <v>0</v>
      </c>
      <c r="H50" s="7">
        <f t="shared" si="8"/>
        <v>0</v>
      </c>
      <c r="J50" s="9">
        <f>'New Lubbesthorpe Primary School'!J26</f>
        <v>-12.9</v>
      </c>
      <c r="K50" s="9">
        <f>'New Lubbesthorpe Primary School'!K26</f>
        <v>-40</v>
      </c>
      <c r="L50" s="9">
        <f>'New Lubbesthorpe Primary School'!L26</f>
        <v>0</v>
      </c>
      <c r="M50" s="9">
        <f>'New Lubbesthorpe Primary School'!M26</f>
        <v>-27.1</v>
      </c>
      <c r="N50" s="7">
        <f t="shared" si="9"/>
        <v>0.32250000000000001</v>
      </c>
      <c r="P50" s="9">
        <f>'New Lubbesthorpe Primary School'!P26</f>
        <v>-40</v>
      </c>
      <c r="Q50" s="9">
        <f>'New Lubbesthorpe Primary School'!Q26</f>
        <v>-40</v>
      </c>
      <c r="R50" s="9">
        <f>'New Lubbesthorpe Primary School'!R26</f>
        <v>0</v>
      </c>
      <c r="T50" s="9">
        <f>'New Lubbesthorpe Primary School'!T26</f>
        <v>-40</v>
      </c>
      <c r="U50" s="9">
        <f>'New Lubbesthorpe Primary School'!U26</f>
        <v>-12.9</v>
      </c>
      <c r="V50" s="9">
        <f>IF('New Lubbesthorpe Primary School'!V26="",0,'New Lubbesthorpe Primary School'!V26)</f>
        <v>0</v>
      </c>
      <c r="W50" s="9">
        <f>'New Lubbesthorpe Primary School'!W26</f>
        <v>0</v>
      </c>
      <c r="X50" s="9">
        <f>'New Lubbesthorpe Primary School'!X26</f>
        <v>-12.9</v>
      </c>
      <c r="Y50" s="9">
        <f>'New Lubbesthorpe Primary School'!Y26</f>
        <v>-27.1</v>
      </c>
      <c r="Z50" s="7">
        <f t="shared" si="10"/>
        <v>0.67749999999999999</v>
      </c>
    </row>
    <row r="51" spans="2:27" hidden="1" outlineLevel="1" x14ac:dyDescent="0.25">
      <c r="C51" s="8" t="s">
        <v>62</v>
      </c>
      <c r="D51" s="9">
        <f>'OWLS Academy Trust'!D17</f>
        <v>-10.79</v>
      </c>
      <c r="E51" s="9">
        <f>'OWLS Academy Trust'!E17</f>
        <v>0</v>
      </c>
      <c r="F51" s="9">
        <f>'OWLS Academy Trust'!F17</f>
        <v>0</v>
      </c>
      <c r="G51" s="9">
        <f>'OWLS Academy Trust'!G17</f>
        <v>10.79</v>
      </c>
      <c r="H51" s="7">
        <f t="shared" si="8"/>
        <v>0</v>
      </c>
      <c r="J51" s="9">
        <f>'OWLS Academy Trust'!J17</f>
        <v>-143.36000000000001</v>
      </c>
      <c r="K51" s="9">
        <f>'OWLS Academy Trust'!K17</f>
        <v>0</v>
      </c>
      <c r="L51" s="9">
        <f>'OWLS Academy Trust'!L17</f>
        <v>0</v>
      </c>
      <c r="M51" s="9">
        <f>'OWLS Academy Trust'!M17</f>
        <v>143.36000000000001</v>
      </c>
      <c r="N51" s="7">
        <f t="shared" si="9"/>
        <v>0</v>
      </c>
      <c r="P51" s="9">
        <f>'OWLS Academy Trust'!P17</f>
        <v>0</v>
      </c>
      <c r="Q51" s="9">
        <f>'OWLS Academy Trust'!Q17</f>
        <v>0</v>
      </c>
      <c r="R51" s="9">
        <f>'OWLS Academy Trust'!R17</f>
        <v>0</v>
      </c>
      <c r="T51" s="9">
        <f>'OWLS Academy Trust'!T17</f>
        <v>0</v>
      </c>
      <c r="U51" s="9">
        <f>'OWLS Academy Trust'!U17</f>
        <v>-143.36000000000001</v>
      </c>
      <c r="V51" s="9">
        <f>IF('OWLS Academy Trust'!V17="",0,'OWLS Academy Trust'!V17)</f>
        <v>0</v>
      </c>
      <c r="W51" s="9">
        <f>'OWLS Academy Trust'!W17</f>
        <v>0</v>
      </c>
      <c r="X51" s="9">
        <f>'OWLS Academy Trust'!X17</f>
        <v>-143.36000000000001</v>
      </c>
      <c r="Y51" s="9">
        <f>'OWLS Academy Trust'!Y17</f>
        <v>143.36000000000001</v>
      </c>
      <c r="Z51" s="7">
        <f t="shared" si="10"/>
        <v>0</v>
      </c>
    </row>
    <row r="52" spans="2:27" collapsed="1" x14ac:dyDescent="0.25">
      <c r="B52" t="s">
        <v>63</v>
      </c>
      <c r="D52" s="6">
        <f>SUM(D53:D59)</f>
        <v>81649</v>
      </c>
      <c r="E52" s="6">
        <f>SUM(E53:E59)</f>
        <v>-54145.070000000007</v>
      </c>
      <c r="F52" s="6">
        <f>SUM(F53:F59)</f>
        <v>0</v>
      </c>
      <c r="G52" s="6">
        <f>SUM(G53:G59)</f>
        <v>-135794.06999999998</v>
      </c>
      <c r="H52" s="7">
        <f t="shared" si="8"/>
        <v>-1.5079673920451111</v>
      </c>
      <c r="J52" s="6">
        <f>SUM(J53:J59)</f>
        <v>-166314.13</v>
      </c>
      <c r="K52" s="6">
        <f>SUM(K53:K59)</f>
        <v>-385810.99999999994</v>
      </c>
      <c r="L52" s="6">
        <f>SUM(L53:L59)</f>
        <v>0</v>
      </c>
      <c r="M52" s="6">
        <f>SUM(M53:M59)</f>
        <v>-219496.87</v>
      </c>
      <c r="N52" s="7">
        <f t="shared" si="9"/>
        <v>0.43107669299216461</v>
      </c>
      <c r="P52" s="6">
        <f>SUM(P53:P59)</f>
        <v>-261204.61000000002</v>
      </c>
      <c r="Q52" s="6">
        <f>SUM(Q53:Q59)</f>
        <v>-385810.99999999994</v>
      </c>
      <c r="R52" s="6">
        <f>SUM(R53:R59)</f>
        <v>124606.38999999997</v>
      </c>
      <c r="T52" s="6">
        <f t="shared" ref="T52:Y52" si="11">SUM(T53:T59)</f>
        <v>-385810.99999999994</v>
      </c>
      <c r="U52" s="6">
        <f t="shared" si="11"/>
        <v>-166314.13</v>
      </c>
      <c r="V52" s="6">
        <f t="shared" si="11"/>
        <v>0</v>
      </c>
      <c r="W52" s="6">
        <f t="shared" si="11"/>
        <v>0</v>
      </c>
      <c r="X52" s="6">
        <f t="shared" si="11"/>
        <v>-166314.13</v>
      </c>
      <c r="Y52" s="6">
        <f t="shared" si="11"/>
        <v>-219496.87</v>
      </c>
      <c r="Z52" s="7">
        <f t="shared" si="10"/>
        <v>0.56892330700783555</v>
      </c>
    </row>
    <row r="53" spans="2:27" hidden="1" outlineLevel="1" x14ac:dyDescent="0.25">
      <c r="C53" s="8" t="s">
        <v>64</v>
      </c>
      <c r="D53" s="9">
        <f>'Fernvale Primary School'!D34+'Glenmere Primary School'!D37+'Hinckley Parks Primary'!D37+'Hollycroft Primary School'!D36+'Langmoor Primary School'!D36+'Little Hill Primary School'!D42+'New Lubbesthorpe Primary School'!D43+'Newlands Primary School'!D39+'Ravenhurst Primary School'!D39</f>
        <v>0</v>
      </c>
      <c r="E53" s="9">
        <f>'Fernvale Primary School'!E34+'Glenmere Primary School'!E37+'Hinckley Parks Primary'!E37+'Hollycroft Primary School'!E36+'Langmoor Primary School'!E36+'Little Hill Primary School'!E42+'New Lubbesthorpe Primary School'!E43+'Newlands Primary School'!E39+'Ravenhurst Primary School'!E39</f>
        <v>0</v>
      </c>
      <c r="F53" s="9">
        <f>'Fernvale Primary School'!F34+'Glenmere Primary School'!F37+'Hinckley Parks Primary'!F37+'Hollycroft Primary School'!F36+'Langmoor Primary School'!F36+'Little Hill Primary School'!F42+'New Lubbesthorpe Primary School'!F43+'Newlands Primary School'!F39+'Ravenhurst Primary School'!F39</f>
        <v>0</v>
      </c>
      <c r="G53" s="9">
        <f>'Fernvale Primary School'!G34+'Glenmere Primary School'!G37+'Hinckley Parks Primary'!G37+'Hollycroft Primary School'!G36+'Langmoor Primary School'!G36+'Little Hill Primary School'!G42+'New Lubbesthorpe Primary School'!G43+'Newlands Primary School'!G39+'Ravenhurst Primary School'!G39</f>
        <v>0</v>
      </c>
      <c r="H53" s="7">
        <f t="shared" si="8"/>
        <v>0</v>
      </c>
      <c r="J53" s="9">
        <f>'Fernvale Primary School'!J34+'Glenmere Primary School'!J37+'Hinckley Parks Primary'!J37+'Hollycroft Primary School'!J36+'Langmoor Primary School'!J36+'Little Hill Primary School'!J42+'New Lubbesthorpe Primary School'!J43+'Newlands Primary School'!J39+'Ravenhurst Primary School'!J39</f>
        <v>-67978.13</v>
      </c>
      <c r="K53" s="9">
        <f>'Fernvale Primary School'!K34+'Glenmere Primary School'!K37+'Hinckley Parks Primary'!K37+'Hollycroft Primary School'!K36+'Langmoor Primary School'!K36+'Little Hill Primary School'!K42+'New Lubbesthorpe Primary School'!K43+'Newlands Primary School'!K39+'Ravenhurst Primary School'!K39</f>
        <v>-67541</v>
      </c>
      <c r="L53" s="9">
        <f>'Fernvale Primary School'!L34+'Glenmere Primary School'!L37+'Hinckley Parks Primary'!L37+'Hollycroft Primary School'!L36+'Langmoor Primary School'!L36+'Little Hill Primary School'!L42+'New Lubbesthorpe Primary School'!L43+'Newlands Primary School'!L39+'Ravenhurst Primary School'!L39</f>
        <v>0</v>
      </c>
      <c r="M53" s="9">
        <f>'Fernvale Primary School'!M34+'Glenmere Primary School'!M37+'Hinckley Parks Primary'!M37+'Hollycroft Primary School'!M36+'Langmoor Primary School'!M36+'Little Hill Primary School'!M42+'New Lubbesthorpe Primary School'!M43+'Newlands Primary School'!M39+'Ravenhurst Primary School'!M39</f>
        <v>437.13</v>
      </c>
      <c r="N53" s="7">
        <f t="shared" si="9"/>
        <v>1.0064720688174591</v>
      </c>
      <c r="P53" s="9">
        <f>'Fernvale Primary School'!P34+'Glenmere Primary School'!P37+'Hinckley Parks Primary'!P37+'Hollycroft Primary School'!P36+'Langmoor Primary School'!P36+'Little Hill Primary School'!P42+'New Lubbesthorpe Primary School'!P43+'Newlands Primary School'!P39+'Ravenhurst Primary School'!P39</f>
        <v>-67523.89</v>
      </c>
      <c r="Q53" s="9">
        <f>'Fernvale Primary School'!Q34+'Glenmere Primary School'!Q37+'Hinckley Parks Primary'!Q37+'Hollycroft Primary School'!Q36+'Langmoor Primary School'!Q36+'Little Hill Primary School'!Q42+'New Lubbesthorpe Primary School'!Q43+'Newlands Primary School'!Q39+'Ravenhurst Primary School'!Q39</f>
        <v>-67541</v>
      </c>
      <c r="R53" s="9">
        <f>'Fernvale Primary School'!R34+'Glenmere Primary School'!R37+'Hinckley Parks Primary'!R37+'Hollycroft Primary School'!R36+'Langmoor Primary School'!R36+'Little Hill Primary School'!R42+'New Lubbesthorpe Primary School'!R43+'Newlands Primary School'!R39+'Ravenhurst Primary School'!R39</f>
        <v>17.109999999999989</v>
      </c>
      <c r="T53" s="9">
        <f>'Fernvale Primary School'!T34+'Glenmere Primary School'!T37+'Hinckley Parks Primary'!T37+'Hollycroft Primary School'!T36+'Langmoor Primary School'!T36+'Little Hill Primary School'!T42+'New Lubbesthorpe Primary School'!T43+'Newlands Primary School'!T39+'Ravenhurst Primary School'!T39</f>
        <v>-67541</v>
      </c>
      <c r="U53" s="9">
        <f>'Fernvale Primary School'!U34+'Glenmere Primary School'!U37+'Hinckley Parks Primary'!U37+'Hollycroft Primary School'!U36+'Langmoor Primary School'!U36+'Little Hill Primary School'!U42+'New Lubbesthorpe Primary School'!U43+'Newlands Primary School'!U39+'Ravenhurst Primary School'!U39</f>
        <v>-67978.13</v>
      </c>
      <c r="V53" s="9">
        <f>IF('Fernvale Primary School'!V34="",0,'Fernvale Primary School'!V34)+IF('Glenmere Primary School'!V37="",0,'Glenmere Primary School'!V37)+IF('Hinckley Parks Primary'!V37="",0,'Hinckley Parks Primary'!V37)+IF('Hollycroft Primary School'!V36="",0,'Hollycroft Primary School'!V36)+IF('Langmoor Primary School'!V36="",0,'Langmoor Primary School'!V36)+IF('Little Hill Primary School'!V42="",0,'Little Hill Primary School'!V42)+IF('New Lubbesthorpe Primary School'!V43="",0,'New Lubbesthorpe Primary School'!V43)+IF('Newlands Primary School'!V39="",0,'Newlands Primary School'!V39)+IF('Ravenhurst Primary School'!V39="",0,'Ravenhurst Primary School'!V39)</f>
        <v>0</v>
      </c>
      <c r="W53" s="9">
        <f>'Fernvale Primary School'!W34+'Glenmere Primary School'!W37+'Hinckley Parks Primary'!W37+'Hollycroft Primary School'!W36+'Langmoor Primary School'!W36+'Little Hill Primary School'!W42+'New Lubbesthorpe Primary School'!W43+'Newlands Primary School'!W39+'Ravenhurst Primary School'!W39</f>
        <v>0</v>
      </c>
      <c r="X53" s="9">
        <f>'Fernvale Primary School'!X34+'Glenmere Primary School'!X37+'Hinckley Parks Primary'!X37+'Hollycroft Primary School'!X36+'Langmoor Primary School'!X36+'Little Hill Primary School'!X42+'New Lubbesthorpe Primary School'!X43+'Newlands Primary School'!X39+'Ravenhurst Primary School'!X39</f>
        <v>-67978.13</v>
      </c>
      <c r="Y53" s="9">
        <f>'Fernvale Primary School'!Y34+'Glenmere Primary School'!Y37+'Hinckley Parks Primary'!Y37+'Hollycroft Primary School'!Y36+'Langmoor Primary School'!Y36+'Little Hill Primary School'!Y42+'New Lubbesthorpe Primary School'!Y43+'Newlands Primary School'!Y39+'Ravenhurst Primary School'!Y39</f>
        <v>437.1299999999992</v>
      </c>
      <c r="Z53" s="7">
        <f t="shared" si="10"/>
        <v>-6.4720688174590129E-3</v>
      </c>
    </row>
    <row r="54" spans="2:27" hidden="1" outlineLevel="1" x14ac:dyDescent="0.25">
      <c r="C54" s="8" t="s">
        <v>65</v>
      </c>
      <c r="D54" s="9">
        <f>'Fernvale Primary School'!D35+'OWLS Academy Trust'!D23</f>
        <v>0</v>
      </c>
      <c r="E54" s="9">
        <f>'Fernvale Primary School'!E35+'OWLS Academy Trust'!E23</f>
        <v>0</v>
      </c>
      <c r="F54" s="9">
        <f>'Fernvale Primary School'!F35+'OWLS Academy Trust'!F23</f>
        <v>0</v>
      </c>
      <c r="G54" s="9">
        <f>'Fernvale Primary School'!G35+'OWLS Academy Trust'!G23</f>
        <v>0</v>
      </c>
      <c r="H54" s="7">
        <f t="shared" si="8"/>
        <v>0</v>
      </c>
      <c r="J54" s="9">
        <f>'Fernvale Primary School'!J35+'OWLS Academy Trust'!J23</f>
        <v>0</v>
      </c>
      <c r="K54" s="9">
        <f>'Fernvale Primary School'!K35+'OWLS Academy Trust'!K23</f>
        <v>-0.01</v>
      </c>
      <c r="L54" s="9">
        <f>'Fernvale Primary School'!L35+'OWLS Academy Trust'!L23</f>
        <v>0</v>
      </c>
      <c r="M54" s="9">
        <f>'Fernvale Primary School'!M35+'OWLS Academy Trust'!M23</f>
        <v>-1.0000000009313226E-2</v>
      </c>
      <c r="N54" s="7">
        <f t="shared" si="9"/>
        <v>0</v>
      </c>
      <c r="P54" s="9">
        <f>'Fernvale Primary School'!P35+'OWLS Academy Trust'!P23</f>
        <v>-150000</v>
      </c>
      <c r="Q54" s="9">
        <f>'Fernvale Primary School'!Q35+'OWLS Academy Trust'!Q23</f>
        <v>-0.01</v>
      </c>
      <c r="R54" s="9">
        <f>'Fernvale Primary School'!R35+'OWLS Academy Trust'!R23</f>
        <v>-149999.99</v>
      </c>
      <c r="T54" s="9">
        <f>'Fernvale Primary School'!T35+'OWLS Academy Trust'!T23</f>
        <v>-0.01</v>
      </c>
      <c r="U54" s="9">
        <f>'Fernvale Primary School'!U35+'OWLS Academy Trust'!U23</f>
        <v>0</v>
      </c>
      <c r="V54" s="9">
        <f>IF('Fernvale Primary School'!V35="",0,'Fernvale Primary School'!V35)+IF('OWLS Academy Trust'!V23="",0,'OWLS Academy Trust'!V23)</f>
        <v>0</v>
      </c>
      <c r="W54" s="9">
        <f>'Fernvale Primary School'!W35+'OWLS Academy Trust'!W23</f>
        <v>0</v>
      </c>
      <c r="X54" s="9">
        <f>'Fernvale Primary School'!X35+'OWLS Academy Trust'!X23</f>
        <v>0</v>
      </c>
      <c r="Y54" s="9">
        <f>'Fernvale Primary School'!Y35+'OWLS Academy Trust'!Y23</f>
        <v>-1.0000000009313226E-2</v>
      </c>
      <c r="Z54" s="7">
        <f t="shared" si="10"/>
        <v>1.0000000009313226</v>
      </c>
    </row>
    <row r="55" spans="2:27" hidden="1" outlineLevel="1" x14ac:dyDescent="0.25">
      <c r="C55" s="8" t="s">
        <v>66</v>
      </c>
      <c r="D55" s="9">
        <f>'Fernvale Primary School'!D36+'Hinckley Parks Primary'!D38+'Hollycroft Primary School'!D37+'Little Hill Primary School'!D43+'Newlands Primary School'!D40+'Ravenhurst Primary School'!D40</f>
        <v>0</v>
      </c>
      <c r="E55" s="9">
        <f>'Fernvale Primary School'!E36+'Hinckley Parks Primary'!E38+'Hollycroft Primary School'!E37+'Little Hill Primary School'!E43+'Newlands Primary School'!E40+'Ravenhurst Primary School'!E40</f>
        <v>-114991.18</v>
      </c>
      <c r="F55" s="9">
        <f>'Fernvale Primary School'!F36+'Hinckley Parks Primary'!F38+'Hollycroft Primary School'!F37+'Little Hill Primary School'!F43+'Newlands Primary School'!F40+'Ravenhurst Primary School'!F40</f>
        <v>0</v>
      </c>
      <c r="G55" s="9">
        <f>'Fernvale Primary School'!G36+'Hinckley Parks Primary'!G38+'Hollycroft Primary School'!G37+'Little Hill Primary School'!G43+'Newlands Primary School'!G40+'Ravenhurst Primary School'!G40</f>
        <v>-114991.18</v>
      </c>
      <c r="H55" s="7">
        <f t="shared" si="8"/>
        <v>0</v>
      </c>
      <c r="J55" s="9">
        <f>'Fernvale Primary School'!J36+'Hinckley Parks Primary'!J38+'Hollycroft Primary School'!J37+'Little Hill Primary School'!J43+'Newlands Primary School'!J40+'Ravenhurst Primary School'!J40</f>
        <v>0</v>
      </c>
      <c r="K55" s="9">
        <f>'Fernvale Primary School'!K36+'Hinckley Parks Primary'!K38+'Hollycroft Primary School'!K37+'Little Hill Primary School'!K43+'Newlands Primary School'!K40+'Ravenhurst Primary School'!K40</f>
        <v>-186100.00999999998</v>
      </c>
      <c r="L55" s="9">
        <f>'Fernvale Primary School'!L36+'Hinckley Parks Primary'!L38+'Hollycroft Primary School'!L37+'Little Hill Primary School'!L43+'Newlands Primary School'!L40+'Ravenhurst Primary School'!L40</f>
        <v>0</v>
      </c>
      <c r="M55" s="9">
        <f>'Fernvale Primary School'!M36+'Hinckley Parks Primary'!M38+'Hollycroft Primary School'!M37+'Little Hill Primary School'!M43+'Newlands Primary School'!M40+'Ravenhurst Primary School'!M40</f>
        <v>-186100.00999999998</v>
      </c>
      <c r="N55" s="7">
        <f t="shared" si="9"/>
        <v>0</v>
      </c>
      <c r="P55" s="9">
        <f>'Fernvale Primary School'!P36+'Hinckley Parks Primary'!P38+'Hollycroft Primary School'!P37+'Little Hill Primary School'!P43+'Newlands Primary School'!P40+'Ravenhurst Primary School'!P40</f>
        <v>-43680.72</v>
      </c>
      <c r="Q55" s="9">
        <f>'Fernvale Primary School'!Q36+'Hinckley Parks Primary'!Q38+'Hollycroft Primary School'!Q37+'Little Hill Primary School'!Q43+'Newlands Primary School'!Q40+'Ravenhurst Primary School'!Q40</f>
        <v>-186100.00999999998</v>
      </c>
      <c r="R55" s="9">
        <f>'Fernvale Primary School'!R36+'Hinckley Parks Primary'!R38+'Hollycroft Primary School'!R37+'Little Hill Primary School'!R43+'Newlands Primary School'!R40+'Ravenhurst Primary School'!R40</f>
        <v>142419.28999999998</v>
      </c>
      <c r="T55" s="9">
        <f>'Fernvale Primary School'!T36+'Hinckley Parks Primary'!T38+'Hollycroft Primary School'!T37+'Little Hill Primary School'!T43+'Newlands Primary School'!T40+'Ravenhurst Primary School'!T40</f>
        <v>-186100.00999999998</v>
      </c>
      <c r="U55" s="9">
        <f>'Fernvale Primary School'!U36+'Hinckley Parks Primary'!U38+'Hollycroft Primary School'!U37+'Little Hill Primary School'!U43+'Newlands Primary School'!U40+'Ravenhurst Primary School'!U40</f>
        <v>0</v>
      </c>
      <c r="V55" s="9">
        <f>IF('Fernvale Primary School'!V36="",0,'Fernvale Primary School'!V36)+IF('Hinckley Parks Primary'!V38="",0,'Hinckley Parks Primary'!V38)+IF('Hollycroft Primary School'!V37="",0,'Hollycroft Primary School'!V37)+IF('Little Hill Primary School'!V43="",0,'Little Hill Primary School'!V43)+IF('Newlands Primary School'!V40="",0,'Newlands Primary School'!V40)+IF('Ravenhurst Primary School'!V40="",0,'Ravenhurst Primary School'!V40)</f>
        <v>0</v>
      </c>
      <c r="W55" s="9">
        <f>'Fernvale Primary School'!W36+'Hinckley Parks Primary'!W38+'Hollycroft Primary School'!W37+'Little Hill Primary School'!W43+'Newlands Primary School'!W40+'Ravenhurst Primary School'!W40</f>
        <v>0</v>
      </c>
      <c r="X55" s="9">
        <f>'Fernvale Primary School'!X36+'Hinckley Parks Primary'!X38+'Hollycroft Primary School'!X37+'Little Hill Primary School'!X43+'Newlands Primary School'!X40+'Ravenhurst Primary School'!X40</f>
        <v>0</v>
      </c>
      <c r="Y55" s="9">
        <f>'Fernvale Primary School'!Y36+'Hinckley Parks Primary'!Y38+'Hollycroft Primary School'!Y37+'Little Hill Primary School'!Y43+'Newlands Primary School'!Y40+'Ravenhurst Primary School'!Y40</f>
        <v>-186100.00999999998</v>
      </c>
      <c r="Z55" s="7">
        <f t="shared" si="10"/>
        <v>1</v>
      </c>
    </row>
    <row r="56" spans="2:27" hidden="1" outlineLevel="1" x14ac:dyDescent="0.25">
      <c r="C56" s="8" t="s">
        <v>67</v>
      </c>
      <c r="D56" s="9">
        <f>'Glenmere Primary School'!D38</f>
        <v>0</v>
      </c>
      <c r="E56" s="9">
        <f>'Glenmere Primary School'!E38</f>
        <v>-290</v>
      </c>
      <c r="F56" s="9">
        <f>'Glenmere Primary School'!F38</f>
        <v>0</v>
      </c>
      <c r="G56" s="9">
        <f>'Glenmere Primary School'!G38</f>
        <v>-290</v>
      </c>
      <c r="H56" s="7">
        <f t="shared" si="8"/>
        <v>0</v>
      </c>
      <c r="J56" s="9">
        <f>'Glenmere Primary School'!J38</f>
        <v>-3480</v>
      </c>
      <c r="K56" s="9">
        <f>'Glenmere Primary School'!K38</f>
        <v>-3480</v>
      </c>
      <c r="L56" s="9">
        <f>'Glenmere Primary School'!L38</f>
        <v>0</v>
      </c>
      <c r="M56" s="9">
        <f>'Glenmere Primary School'!M38</f>
        <v>0</v>
      </c>
      <c r="N56" s="7">
        <f t="shared" si="9"/>
        <v>1</v>
      </c>
      <c r="P56" s="9">
        <f>'Glenmere Primary School'!P38</f>
        <v>0</v>
      </c>
      <c r="Q56" s="9">
        <f>'Glenmere Primary School'!Q38</f>
        <v>-3480</v>
      </c>
      <c r="R56" s="9">
        <f>'Glenmere Primary School'!R38</f>
        <v>3480</v>
      </c>
      <c r="T56" s="9">
        <f>'Glenmere Primary School'!T38</f>
        <v>-3480</v>
      </c>
      <c r="U56" s="9">
        <f>'Glenmere Primary School'!U38</f>
        <v>-3480</v>
      </c>
      <c r="V56" s="9">
        <f>IF('Glenmere Primary School'!V38="",0,'Glenmere Primary School'!V38)</f>
        <v>0</v>
      </c>
      <c r="W56" s="9">
        <f>'Glenmere Primary School'!W38</f>
        <v>0</v>
      </c>
      <c r="X56" s="9">
        <f>'Glenmere Primary School'!X38</f>
        <v>-3480</v>
      </c>
      <c r="Y56" s="9">
        <f>'Glenmere Primary School'!Y38</f>
        <v>0</v>
      </c>
      <c r="Z56" s="7">
        <f t="shared" si="10"/>
        <v>0</v>
      </c>
    </row>
    <row r="57" spans="2:27" hidden="1" outlineLevel="1" x14ac:dyDescent="0.25">
      <c r="C57" s="8" t="s">
        <v>68</v>
      </c>
      <c r="D57" s="9">
        <f>'Glenmere Primary School'!D39+'Hinckley Parks Primary'!D39+'New Lubbesthorpe Primary School'!D45+'Newlands Primary School'!D41</f>
        <v>-22420</v>
      </c>
      <c r="E57" s="9">
        <f>'Glenmere Primary School'!E39+'Hinckley Parks Primary'!E39+'New Lubbesthorpe Primary School'!E45+'Newlands Primary School'!E41</f>
        <v>-5833.33</v>
      </c>
      <c r="F57" s="9">
        <f>'Glenmere Primary School'!F39+'Hinckley Parks Primary'!F39+'New Lubbesthorpe Primary School'!F45+'Newlands Primary School'!F41</f>
        <v>0</v>
      </c>
      <c r="G57" s="9">
        <f>'Glenmere Primary School'!G39+'Hinckley Parks Primary'!G39+'New Lubbesthorpe Primary School'!G45+'Newlands Primary School'!G41</f>
        <v>16586.669999999998</v>
      </c>
      <c r="H57" s="7">
        <f t="shared" si="8"/>
        <v>3.8434307676747244</v>
      </c>
      <c r="J57" s="9">
        <f>'Glenmere Primary School'!J39+'Hinckley Parks Primary'!J39+'New Lubbesthorpe Primary School'!J45+'Newlands Primary School'!J41</f>
        <v>-122510</v>
      </c>
      <c r="K57" s="9">
        <f>'Glenmere Primary School'!K39+'Hinckley Parks Primary'!K39+'New Lubbesthorpe Primary School'!K45+'Newlands Primary School'!K41</f>
        <v>-70000</v>
      </c>
      <c r="L57" s="9">
        <f>'Glenmere Primary School'!L39+'Hinckley Parks Primary'!L39+'New Lubbesthorpe Primary School'!L45+'Newlands Primary School'!L41</f>
        <v>0</v>
      </c>
      <c r="M57" s="9">
        <f>'Glenmere Primary School'!M39+'Hinckley Parks Primary'!M39+'New Lubbesthorpe Primary School'!M45+'Newlands Primary School'!M41</f>
        <v>52510</v>
      </c>
      <c r="N57" s="7">
        <f t="shared" si="9"/>
        <v>1.7501428571428572</v>
      </c>
      <c r="P57" s="9">
        <f>'Glenmere Primary School'!P39+'Hinckley Parks Primary'!P39+'New Lubbesthorpe Primary School'!P45+'Newlands Primary School'!P41</f>
        <v>0</v>
      </c>
      <c r="Q57" s="9">
        <f>'Glenmere Primary School'!Q39+'Hinckley Parks Primary'!Q39+'New Lubbesthorpe Primary School'!Q45+'Newlands Primary School'!Q41</f>
        <v>-70000</v>
      </c>
      <c r="R57" s="9">
        <f>'Glenmere Primary School'!R39+'Hinckley Parks Primary'!R39+'New Lubbesthorpe Primary School'!R45+'Newlands Primary School'!R41</f>
        <v>70000</v>
      </c>
      <c r="T57" s="9">
        <f>'Glenmere Primary School'!T39+'Hinckley Parks Primary'!T39+'New Lubbesthorpe Primary School'!T45+'Newlands Primary School'!T41</f>
        <v>-70000</v>
      </c>
      <c r="U57" s="9">
        <f>'Glenmere Primary School'!U39+'Hinckley Parks Primary'!U39+'New Lubbesthorpe Primary School'!U45+'Newlands Primary School'!U41</f>
        <v>-122510</v>
      </c>
      <c r="V57" s="9">
        <f>IF('Glenmere Primary School'!V39="",0,'Glenmere Primary School'!V39)+IF('Hinckley Parks Primary'!V39="",0,'Hinckley Parks Primary'!V39)+IF('New Lubbesthorpe Primary School'!V45="",0,'New Lubbesthorpe Primary School'!V45)+IF('Newlands Primary School'!V41="",0,'Newlands Primary School'!V41)</f>
        <v>0</v>
      </c>
      <c r="W57" s="9">
        <f>'Glenmere Primary School'!W39+'Hinckley Parks Primary'!W39+'New Lubbesthorpe Primary School'!W45+'Newlands Primary School'!W41</f>
        <v>0</v>
      </c>
      <c r="X57" s="9">
        <f>'Glenmere Primary School'!X39+'Hinckley Parks Primary'!X39+'New Lubbesthorpe Primary School'!X45+'Newlands Primary School'!X41</f>
        <v>-122510</v>
      </c>
      <c r="Y57" s="9">
        <f>'Glenmere Primary School'!Y39+'Hinckley Parks Primary'!Y39+'New Lubbesthorpe Primary School'!Y45+'Newlands Primary School'!Y41</f>
        <v>52510</v>
      </c>
      <c r="Z57" s="7">
        <f t="shared" si="10"/>
        <v>-0.75014285714285711</v>
      </c>
    </row>
    <row r="58" spans="2:27" hidden="1" outlineLevel="1" x14ac:dyDescent="0.25">
      <c r="C58" s="8" t="s">
        <v>69</v>
      </c>
      <c r="D58" s="9">
        <f>'Little Hill Primary School'!D41+'Newlands Primary School'!D38+'Ravenhurst Primary School'!D38</f>
        <v>104069</v>
      </c>
      <c r="E58" s="9">
        <f>'Little Hill Primary School'!E41+'Newlands Primary School'!E38+'Ravenhurst Primary School'!E38</f>
        <v>71552.76999999999</v>
      </c>
      <c r="F58" s="9">
        <f>'Little Hill Primary School'!F41+'Newlands Primary School'!F38+'Ravenhurst Primary School'!F38</f>
        <v>0</v>
      </c>
      <c r="G58" s="9">
        <f>'Little Hill Primary School'!G41+'Newlands Primary School'!G38+'Ravenhurst Primary School'!G38</f>
        <v>-32516.23</v>
      </c>
      <c r="H58" s="7">
        <f t="shared" si="8"/>
        <v>1.4544370539393516</v>
      </c>
      <c r="J58" s="9">
        <f>'Little Hill Primary School'!J41+'Newlands Primary School'!J38+'Ravenhurst Primary School'!J38</f>
        <v>27654</v>
      </c>
      <c r="K58" s="9">
        <f>'Little Hill Primary School'!K41+'Newlands Primary School'!K38+'Ravenhurst Primary School'!K38</f>
        <v>-3689.98</v>
      </c>
      <c r="L58" s="9">
        <f>'Little Hill Primary School'!L41+'Newlands Primary School'!L38+'Ravenhurst Primary School'!L38</f>
        <v>0</v>
      </c>
      <c r="M58" s="9">
        <f>'Little Hill Primary School'!M41+'Newlands Primary School'!M38+'Ravenhurst Primary School'!M38</f>
        <v>-31343.98</v>
      </c>
      <c r="N58" s="7">
        <f t="shared" si="9"/>
        <v>-7.4943495628702594</v>
      </c>
      <c r="P58" s="9">
        <f>'Little Hill Primary School'!P41+'Newlands Primary School'!P38+'Ravenhurst Primary School'!P38</f>
        <v>0</v>
      </c>
      <c r="Q58" s="9">
        <f>'Little Hill Primary School'!Q41+'Newlands Primary School'!Q38+'Ravenhurst Primary School'!Q38</f>
        <v>-3689.98</v>
      </c>
      <c r="R58" s="9">
        <f>'Little Hill Primary School'!R41+'Newlands Primary School'!R38+'Ravenhurst Primary School'!R38</f>
        <v>3689.98</v>
      </c>
      <c r="T58" s="9">
        <f>'Little Hill Primary School'!T41+'Newlands Primary School'!T38+'Ravenhurst Primary School'!T38</f>
        <v>-3689.98</v>
      </c>
      <c r="U58" s="9">
        <f>'Little Hill Primary School'!U41+'Newlands Primary School'!U38+'Ravenhurst Primary School'!U38</f>
        <v>27654</v>
      </c>
      <c r="V58" s="9">
        <f>IF('Little Hill Primary School'!V41="",0,'Little Hill Primary School'!V41)+IF('Newlands Primary School'!V38="",0,'Newlands Primary School'!V38)+IF('Ravenhurst Primary School'!V38="",0,'Ravenhurst Primary School'!V38)</f>
        <v>0</v>
      </c>
      <c r="W58" s="9">
        <f>'Little Hill Primary School'!W41+'Newlands Primary School'!W38+'Ravenhurst Primary School'!W38</f>
        <v>0</v>
      </c>
      <c r="X58" s="9">
        <f>'Little Hill Primary School'!X41+'Newlands Primary School'!X38+'Ravenhurst Primary School'!X38</f>
        <v>27654</v>
      </c>
      <c r="Y58" s="9">
        <f>'Little Hill Primary School'!Y41+'Newlands Primary School'!Y38+'Ravenhurst Primary School'!Y38</f>
        <v>-31343.98</v>
      </c>
      <c r="Z58" s="7">
        <f t="shared" si="10"/>
        <v>8.4943495628702586</v>
      </c>
    </row>
    <row r="59" spans="2:27" hidden="1" outlineLevel="1" x14ac:dyDescent="0.25">
      <c r="C59" s="8" t="s">
        <v>70</v>
      </c>
      <c r="D59" s="9">
        <f>'New Lubbesthorpe Primary School'!D44</f>
        <v>0</v>
      </c>
      <c r="E59" s="9">
        <f>'New Lubbesthorpe Primary School'!E44</f>
        <v>-4583.33</v>
      </c>
      <c r="F59" s="9">
        <f>'New Lubbesthorpe Primary School'!F44</f>
        <v>0</v>
      </c>
      <c r="G59" s="9">
        <f>'New Lubbesthorpe Primary School'!G44</f>
        <v>-4583.33</v>
      </c>
      <c r="H59" s="7">
        <f t="shared" si="8"/>
        <v>0</v>
      </c>
      <c r="J59" s="9">
        <f>'New Lubbesthorpe Primary School'!J44</f>
        <v>0</v>
      </c>
      <c r="K59" s="9">
        <f>'New Lubbesthorpe Primary School'!K44</f>
        <v>-55000</v>
      </c>
      <c r="L59" s="9">
        <f>'New Lubbesthorpe Primary School'!L44</f>
        <v>0</v>
      </c>
      <c r="M59" s="9">
        <f>'New Lubbesthorpe Primary School'!M44</f>
        <v>-55000</v>
      </c>
      <c r="N59" s="7">
        <f t="shared" si="9"/>
        <v>0</v>
      </c>
      <c r="P59" s="9">
        <f>'New Lubbesthorpe Primary School'!P44</f>
        <v>0</v>
      </c>
      <c r="Q59" s="9">
        <f>'New Lubbesthorpe Primary School'!Q44</f>
        <v>-55000</v>
      </c>
      <c r="R59" s="9">
        <f>'New Lubbesthorpe Primary School'!R44</f>
        <v>55000</v>
      </c>
      <c r="T59" s="9">
        <f>'New Lubbesthorpe Primary School'!T44</f>
        <v>-55000</v>
      </c>
      <c r="U59" s="9">
        <f>'New Lubbesthorpe Primary School'!U44</f>
        <v>0</v>
      </c>
      <c r="V59" s="9">
        <f>IF('New Lubbesthorpe Primary School'!V44="",0,'New Lubbesthorpe Primary School'!V44)</f>
        <v>0</v>
      </c>
      <c r="W59" s="9">
        <f>'New Lubbesthorpe Primary School'!W44</f>
        <v>0</v>
      </c>
      <c r="X59" s="9">
        <f>'New Lubbesthorpe Primary School'!X44</f>
        <v>0</v>
      </c>
      <c r="Y59" s="9">
        <f>'New Lubbesthorpe Primary School'!Y44</f>
        <v>-55000</v>
      </c>
      <c r="Z59" s="7">
        <f t="shared" si="10"/>
        <v>1</v>
      </c>
    </row>
    <row r="61" spans="2:27" ht="17.25" x14ac:dyDescent="0.3">
      <c r="B61" s="10" t="s">
        <v>71</v>
      </c>
      <c r="C61" s="2"/>
      <c r="D61" s="11">
        <f>D11+D13+D21+D26+D28+D52</f>
        <v>-1382064.3599999999</v>
      </c>
      <c r="E61" s="11">
        <f>E11+E13+E21+E26+E28+E52</f>
        <v>-1435660.4500000002</v>
      </c>
      <c r="F61" s="11">
        <f>F11+F13+F21+F26+F28+F52</f>
        <v>0</v>
      </c>
      <c r="G61" s="11">
        <f>G11+G13+G21+G26+G28+G52</f>
        <v>-53596.090000000011</v>
      </c>
      <c r="H61" s="12">
        <f>IF(E61&lt;&gt;0, (D61+F61)/E61, 0)</f>
        <v>0.96266799019224891</v>
      </c>
      <c r="I61" s="2"/>
      <c r="J61" s="11">
        <f>J11+J13+J21+J26+J28+J52</f>
        <v>-19963342.289999995</v>
      </c>
      <c r="K61" s="11">
        <f>K11+K13+K21+K26+K28+K52</f>
        <v>-19862419.199999999</v>
      </c>
      <c r="L61" s="11">
        <f>L11+L13+L21+L26+L28+L52</f>
        <v>0</v>
      </c>
      <c r="M61" s="11">
        <f>M11+M13+M21+M26+M28+M52</f>
        <v>100923.09000000003</v>
      </c>
      <c r="N61" s="12">
        <f>IF(K61&lt;&gt;0, (J61+L61)/K61, 0)</f>
        <v>1.0050811076427184</v>
      </c>
      <c r="O61" s="2"/>
      <c r="P61" s="11">
        <f>P11+P13+P21+P26+P28+P52</f>
        <v>-19538647.779999997</v>
      </c>
      <c r="Q61" s="11">
        <f>Q11+Q13+Q21+Q26+Q28+Q52</f>
        <v>-19862419.199999999</v>
      </c>
      <c r="R61" s="11">
        <f>R11+R13+R21+R26+R28+R52</f>
        <v>323771.42</v>
      </c>
      <c r="S61" s="2"/>
      <c r="T61" s="11">
        <f t="shared" ref="T61:Y61" si="12">T11+T13+T21+T26+T28+T52</f>
        <v>-19862419.199999999</v>
      </c>
      <c r="U61" s="11">
        <f t="shared" si="12"/>
        <v>-19963342.289999995</v>
      </c>
      <c r="V61" s="11">
        <f t="shared" si="12"/>
        <v>0</v>
      </c>
      <c r="W61" s="11">
        <f t="shared" si="12"/>
        <v>0</v>
      </c>
      <c r="X61" s="11">
        <f t="shared" si="12"/>
        <v>-19963342.289999995</v>
      </c>
      <c r="Y61" s="11">
        <f t="shared" si="12"/>
        <v>100923.09000000078</v>
      </c>
      <c r="Z61" s="12">
        <f>IF(T61&lt;&gt;0, Y61/T61, 0)</f>
        <v>-5.0811076427186063E-3</v>
      </c>
      <c r="AA61" s="2"/>
    </row>
    <row r="63" spans="2:27" ht="17.25" x14ac:dyDescent="0.3">
      <c r="B63" s="5" t="s">
        <v>72</v>
      </c>
      <c r="J63" s="6"/>
      <c r="K63" s="6"/>
      <c r="L63" s="6"/>
    </row>
    <row r="65" spans="2:26" x14ac:dyDescent="0.25">
      <c r="B65" s="13" t="s">
        <v>73</v>
      </c>
    </row>
    <row r="66" spans="2:26" collapsed="1" x14ac:dyDescent="0.25">
      <c r="B66" t="s">
        <v>74</v>
      </c>
      <c r="D66" s="6">
        <f>SUM(D67:D74)</f>
        <v>133970.66999999998</v>
      </c>
      <c r="E66" s="6">
        <f>SUM(E67:E74)</f>
        <v>137074.60999999999</v>
      </c>
      <c r="F66" s="6">
        <f>SUM(F67:F74)</f>
        <v>0</v>
      </c>
      <c r="G66" s="6">
        <f>SUM(G67:G74)</f>
        <v>3103.94</v>
      </c>
      <c r="H66" s="7">
        <f t="shared" ref="H66:H97" si="13">IF(E66&lt;&gt;0, (D66+F66)/E66, 0)</f>
        <v>0.9773558356284946</v>
      </c>
      <c r="J66" s="6">
        <f>SUM(J67:J74)</f>
        <v>1748844.7500000002</v>
      </c>
      <c r="K66" s="6">
        <f>SUM(K67:K74)</f>
        <v>1680384.6099999999</v>
      </c>
      <c r="L66" s="6">
        <f>SUM(L67:L74)</f>
        <v>0</v>
      </c>
      <c r="M66" s="6">
        <f>SUM(M67:M74)</f>
        <v>-68460.14</v>
      </c>
      <c r="N66" s="7">
        <f t="shared" ref="N66:N97" si="14">IF(K66&lt;&gt;0, (J66+L66)/K66, 0)</f>
        <v>1.0407407563676749</v>
      </c>
      <c r="P66" s="6">
        <f>SUM(P67:P74)</f>
        <v>1676447.2</v>
      </c>
      <c r="Q66" s="6">
        <f>SUM(Q67:Q74)</f>
        <v>1680384.6099999999</v>
      </c>
      <c r="R66" s="6">
        <f>SUM(R67:R74)</f>
        <v>-3937.4100000000012</v>
      </c>
      <c r="T66" s="6">
        <f t="shared" ref="T66:Y66" si="15">SUM(T67:T74)</f>
        <v>1680384.6099999999</v>
      </c>
      <c r="U66" s="6">
        <f t="shared" si="15"/>
        <v>1748844.7500000002</v>
      </c>
      <c r="V66" s="6">
        <f t="shared" si="15"/>
        <v>0</v>
      </c>
      <c r="W66" s="6">
        <f t="shared" si="15"/>
        <v>0</v>
      </c>
      <c r="X66" s="6">
        <f t="shared" si="15"/>
        <v>1748844.7500000002</v>
      </c>
      <c r="Y66" s="6">
        <f t="shared" si="15"/>
        <v>-68460.139999999985</v>
      </c>
      <c r="Z66" s="7">
        <f t="shared" ref="Z66:Z97" si="16">IF(T66&lt;&gt;0, Y66/T66, 0)</f>
        <v>-4.0740756367674651E-2</v>
      </c>
    </row>
    <row r="67" spans="2:26" hidden="1" outlineLevel="1" x14ac:dyDescent="0.25">
      <c r="C67" s="8" t="s">
        <v>75</v>
      </c>
      <c r="D67" s="9">
        <f>'Fernvale Primary School'!D44+'Glenmere Primary School'!D47+'Hinckley Parks Primary'!D47+'Hollycroft Primary School'!D45+'Langmoor Primary School'!D44+'Little Hill Primary School'!D51+'New Lubbesthorpe Primary School'!D53+'Newlands Primary School'!D49+'OWLS Academy Trust'!D31+'Ravenhurst Primary School'!D48</f>
        <v>89217.589999999982</v>
      </c>
      <c r="E67" s="9">
        <f>'Fernvale Primary School'!E44+'Glenmere Primary School'!E47+'Hinckley Parks Primary'!E47+'Hollycroft Primary School'!E45+'Langmoor Primary School'!E44+'Little Hill Primary School'!E51+'New Lubbesthorpe Primary School'!E53+'Newlands Primary School'!E49+'OWLS Academy Trust'!E31+'Ravenhurst Primary School'!E48</f>
        <v>91223.72</v>
      </c>
      <c r="F67" s="9">
        <f>'Fernvale Primary School'!F44+'Glenmere Primary School'!F47+'Hinckley Parks Primary'!F47+'Hollycroft Primary School'!F45+'Langmoor Primary School'!F44+'Little Hill Primary School'!F51+'New Lubbesthorpe Primary School'!F53+'Newlands Primary School'!F49+'OWLS Academy Trust'!F31+'Ravenhurst Primary School'!F48</f>
        <v>0</v>
      </c>
      <c r="G67" s="9">
        <f>'Fernvale Primary School'!G44+'Glenmere Primary School'!G47+'Hinckley Parks Primary'!G47+'Hollycroft Primary School'!G45+'Langmoor Primary School'!G44+'Little Hill Primary School'!G51+'New Lubbesthorpe Primary School'!G53+'Newlands Primary School'!G49+'OWLS Academy Trust'!G31+'Ravenhurst Primary School'!G48</f>
        <v>2006.13</v>
      </c>
      <c r="H67" s="7">
        <f t="shared" si="13"/>
        <v>0.97800868019852705</v>
      </c>
      <c r="J67" s="9">
        <f>'Fernvale Primary School'!J44+'Glenmere Primary School'!J47+'Hinckley Parks Primary'!J47+'Hollycroft Primary School'!J45+'Langmoor Primary School'!J44+'Little Hill Primary School'!J51+'New Lubbesthorpe Primary School'!J53+'Newlands Primary School'!J49+'OWLS Academy Trust'!J31+'Ravenhurst Primary School'!J48</f>
        <v>1174464.75</v>
      </c>
      <c r="K67" s="9">
        <f>'Fernvale Primary School'!K44+'Glenmere Primary School'!K47+'Hinckley Parks Primary'!K47+'Hollycroft Primary School'!K45+'Langmoor Primary School'!K44+'Little Hill Primary School'!K51+'New Lubbesthorpe Primary School'!K53+'Newlands Primary School'!K49+'OWLS Academy Trust'!K31+'Ravenhurst Primary School'!K48</f>
        <v>1119941.45</v>
      </c>
      <c r="L67" s="9">
        <f>'Fernvale Primary School'!L44+'Glenmere Primary School'!L47+'Hinckley Parks Primary'!L47+'Hollycroft Primary School'!L45+'Langmoor Primary School'!L44+'Little Hill Primary School'!L51+'New Lubbesthorpe Primary School'!L53+'Newlands Primary School'!L49+'OWLS Academy Trust'!L31+'Ravenhurst Primary School'!L48</f>
        <v>0</v>
      </c>
      <c r="M67" s="9">
        <f>'Fernvale Primary School'!M44+'Glenmere Primary School'!M47+'Hinckley Parks Primary'!M47+'Hollycroft Primary School'!M45+'Langmoor Primary School'!M44+'Little Hill Primary School'!M51+'New Lubbesthorpe Primary School'!M53+'Newlands Primary School'!M49+'OWLS Academy Trust'!M31+'Ravenhurst Primary School'!M48</f>
        <v>-54523.3</v>
      </c>
      <c r="N67" s="7">
        <f t="shared" si="14"/>
        <v>1.0486840629034671</v>
      </c>
      <c r="P67" s="9">
        <f>'Fernvale Primary School'!P44+'Glenmere Primary School'!P47+'Hinckley Parks Primary'!P47+'Hollycroft Primary School'!P45+'Langmoor Primary School'!P44+'Little Hill Primary School'!P51+'New Lubbesthorpe Primary School'!P53+'Newlands Primary School'!P49+'OWLS Academy Trust'!P31+'Ravenhurst Primary School'!P48</f>
        <v>1115802.3500000001</v>
      </c>
      <c r="Q67" s="9">
        <f>'Fernvale Primary School'!Q44+'Glenmere Primary School'!Q47+'Hinckley Parks Primary'!Q47+'Hollycroft Primary School'!Q45+'Langmoor Primary School'!Q44+'Little Hill Primary School'!Q51+'New Lubbesthorpe Primary School'!Q53+'Newlands Primary School'!Q49+'OWLS Academy Trust'!Q31+'Ravenhurst Primary School'!Q48</f>
        <v>1119941.45</v>
      </c>
      <c r="R67" s="9">
        <f>'Fernvale Primary School'!R44+'Glenmere Primary School'!R47+'Hinckley Parks Primary'!R47+'Hollycroft Primary School'!R45+'Langmoor Primary School'!R44+'Little Hill Primary School'!R51+'New Lubbesthorpe Primary School'!R53+'Newlands Primary School'!R49+'OWLS Academy Trust'!R31+'Ravenhurst Primary School'!R48</f>
        <v>-4139.1000000000004</v>
      </c>
      <c r="T67" s="9">
        <f>'Fernvale Primary School'!T44+'Glenmere Primary School'!T47+'Hinckley Parks Primary'!T47+'Hollycroft Primary School'!T45+'Langmoor Primary School'!T44+'Little Hill Primary School'!T51+'New Lubbesthorpe Primary School'!T53+'Newlands Primary School'!T49+'OWLS Academy Trust'!T31+'Ravenhurst Primary School'!T48</f>
        <v>1119941.45</v>
      </c>
      <c r="U67" s="9">
        <f>'Fernvale Primary School'!U44+'Glenmere Primary School'!U47+'Hinckley Parks Primary'!U47+'Hollycroft Primary School'!U45+'Langmoor Primary School'!U44+'Little Hill Primary School'!U51+'New Lubbesthorpe Primary School'!U53+'Newlands Primary School'!U49+'OWLS Academy Trust'!U31+'Ravenhurst Primary School'!U48</f>
        <v>1174464.75</v>
      </c>
      <c r="V67" s="9">
        <f>IF('Fernvale Primary School'!V44="",0,'Fernvale Primary School'!V44)+IF('Glenmere Primary School'!V47="",0,'Glenmere Primary School'!V47)+IF('Hinckley Parks Primary'!V47="",0,'Hinckley Parks Primary'!V47)+IF('Hollycroft Primary School'!V45="",0,'Hollycroft Primary School'!V45)+IF('Langmoor Primary School'!V44="",0,'Langmoor Primary School'!V44)+IF('Little Hill Primary School'!V51="",0,'Little Hill Primary School'!V51)+IF('New Lubbesthorpe Primary School'!V53="",0,'New Lubbesthorpe Primary School'!V53)+IF('Newlands Primary School'!V49="",0,'Newlands Primary School'!V49)+IF('OWLS Academy Trust'!V31="",0,'OWLS Academy Trust'!V31)+IF('Ravenhurst Primary School'!V48="",0,'Ravenhurst Primary School'!V48)</f>
        <v>0</v>
      </c>
      <c r="W67" s="9">
        <f>'Fernvale Primary School'!W44+'Glenmere Primary School'!W47+'Hinckley Parks Primary'!W47+'Hollycroft Primary School'!W45+'Langmoor Primary School'!W44+'Little Hill Primary School'!W51+'New Lubbesthorpe Primary School'!W53+'Newlands Primary School'!W49+'OWLS Academy Trust'!W31+'Ravenhurst Primary School'!W48</f>
        <v>0</v>
      </c>
      <c r="X67" s="9">
        <f>'Fernvale Primary School'!X44+'Glenmere Primary School'!X47+'Hinckley Parks Primary'!X47+'Hollycroft Primary School'!X45+'Langmoor Primary School'!X44+'Little Hill Primary School'!X51+'New Lubbesthorpe Primary School'!X53+'Newlands Primary School'!X49+'OWLS Academy Trust'!X31+'Ravenhurst Primary School'!X48</f>
        <v>1174464.75</v>
      </c>
      <c r="Y67" s="9">
        <f>'Fernvale Primary School'!Y44+'Glenmere Primary School'!Y47+'Hinckley Parks Primary'!Y47+'Hollycroft Primary School'!Y45+'Langmoor Primary School'!Y44+'Little Hill Primary School'!Y51+'New Lubbesthorpe Primary School'!Y53+'Newlands Primary School'!Y49+'OWLS Academy Trust'!Y31+'Ravenhurst Primary School'!Y48</f>
        <v>-54523.299999999988</v>
      </c>
      <c r="Z67" s="7">
        <f t="shared" si="16"/>
        <v>-4.8684062903466954E-2</v>
      </c>
    </row>
    <row r="68" spans="2:26" hidden="1" outlineLevel="1" x14ac:dyDescent="0.25">
      <c r="C68" s="8" t="s">
        <v>76</v>
      </c>
      <c r="D68" s="9">
        <f>'Fernvale Primary School'!D45+'New Lubbesthorpe Primary School'!D54+'Ravenhurst Primary School'!D49</f>
        <v>0</v>
      </c>
      <c r="E68" s="9">
        <f>'Fernvale Primary School'!E45+'New Lubbesthorpe Primary School'!E54+'Ravenhurst Primary School'!E49</f>
        <v>0</v>
      </c>
      <c r="F68" s="9">
        <f>'Fernvale Primary School'!F45+'New Lubbesthorpe Primary School'!F54+'Ravenhurst Primary School'!F49</f>
        <v>0</v>
      </c>
      <c r="G68" s="9">
        <f>'Fernvale Primary School'!G45+'New Lubbesthorpe Primary School'!G54+'Ravenhurst Primary School'!G49</f>
        <v>0</v>
      </c>
      <c r="H68" s="7">
        <f t="shared" si="13"/>
        <v>0</v>
      </c>
      <c r="J68" s="9">
        <f>'Fernvale Primary School'!J45+'New Lubbesthorpe Primary School'!J54+'Ravenhurst Primary School'!J49</f>
        <v>3853.67</v>
      </c>
      <c r="K68" s="9">
        <f>'Fernvale Primary School'!K45+'New Lubbesthorpe Primary School'!K54+'Ravenhurst Primary School'!K49</f>
        <v>0</v>
      </c>
      <c r="L68" s="9">
        <f>'Fernvale Primary School'!L45+'New Lubbesthorpe Primary School'!L54+'Ravenhurst Primary School'!L49</f>
        <v>0</v>
      </c>
      <c r="M68" s="9">
        <f>'Fernvale Primary School'!M45+'New Lubbesthorpe Primary School'!M54+'Ravenhurst Primary School'!M49</f>
        <v>-3853.67</v>
      </c>
      <c r="N68" s="7">
        <f t="shared" si="14"/>
        <v>0</v>
      </c>
      <c r="P68" s="9">
        <f>'Fernvale Primary School'!P45+'New Lubbesthorpe Primary School'!P54+'Ravenhurst Primary School'!P49</f>
        <v>0</v>
      </c>
      <c r="Q68" s="9">
        <f>'Fernvale Primary School'!Q45+'New Lubbesthorpe Primary School'!Q54+'Ravenhurst Primary School'!Q49</f>
        <v>0</v>
      </c>
      <c r="R68" s="9">
        <f>'Fernvale Primary School'!R45+'New Lubbesthorpe Primary School'!R54+'Ravenhurst Primary School'!R49</f>
        <v>0</v>
      </c>
      <c r="T68" s="9">
        <f>'Fernvale Primary School'!T45+'New Lubbesthorpe Primary School'!T54+'Ravenhurst Primary School'!T49</f>
        <v>0</v>
      </c>
      <c r="U68" s="9">
        <f>'Fernvale Primary School'!U45+'New Lubbesthorpe Primary School'!U54+'Ravenhurst Primary School'!U49</f>
        <v>3853.67</v>
      </c>
      <c r="V68" s="9">
        <f>IF('Fernvale Primary School'!V45="",0,'Fernvale Primary School'!V45)+IF('New Lubbesthorpe Primary School'!V54="",0,'New Lubbesthorpe Primary School'!V54)+IF('Ravenhurst Primary School'!V49="",0,'Ravenhurst Primary School'!V49)</f>
        <v>0</v>
      </c>
      <c r="W68" s="9">
        <f>'Fernvale Primary School'!W45+'New Lubbesthorpe Primary School'!W54+'Ravenhurst Primary School'!W49</f>
        <v>0</v>
      </c>
      <c r="X68" s="9">
        <f>'Fernvale Primary School'!X45+'New Lubbesthorpe Primary School'!X54+'Ravenhurst Primary School'!X49</f>
        <v>3853.67</v>
      </c>
      <c r="Y68" s="9">
        <f>'Fernvale Primary School'!Y45+'New Lubbesthorpe Primary School'!Y54+'Ravenhurst Primary School'!Y49</f>
        <v>-3853.67</v>
      </c>
      <c r="Z68" s="7">
        <f t="shared" si="16"/>
        <v>0</v>
      </c>
    </row>
    <row r="69" spans="2:26" hidden="1" outlineLevel="1" x14ac:dyDescent="0.25">
      <c r="C69" s="8" t="s">
        <v>77</v>
      </c>
      <c r="D69" s="9">
        <f>'Fernvale Primary School'!D46+'Glenmere Primary School'!D48+'Hinckley Parks Primary'!D48+'Hollycroft Primary School'!D46+'Langmoor Primary School'!D45+'Little Hill Primary School'!D52+'New Lubbesthorpe Primary School'!D55+'Newlands Primary School'!D50+'OWLS Academy Trust'!D32+'Ravenhurst Primary School'!D50</f>
        <v>12556.19</v>
      </c>
      <c r="E69" s="9">
        <f>'Fernvale Primary School'!E46+'Glenmere Primary School'!E48+'Hinckley Parks Primary'!E48+'Hollycroft Primary School'!E46+'Langmoor Primary School'!E45+'Little Hill Primary School'!E52+'New Lubbesthorpe Primary School'!E55+'Newlands Primary School'!E50+'OWLS Academy Trust'!E32+'Ravenhurst Primary School'!E50</f>
        <v>12858.390000000001</v>
      </c>
      <c r="F69" s="9">
        <f>'Fernvale Primary School'!F46+'Glenmere Primary School'!F48+'Hinckley Parks Primary'!F48+'Hollycroft Primary School'!F46+'Langmoor Primary School'!F45+'Little Hill Primary School'!F52+'New Lubbesthorpe Primary School'!F55+'Newlands Primary School'!F50+'OWLS Academy Trust'!F32+'Ravenhurst Primary School'!F50</f>
        <v>0</v>
      </c>
      <c r="G69" s="9">
        <f>'Fernvale Primary School'!G46+'Glenmere Primary School'!G48+'Hinckley Parks Primary'!G48+'Hollycroft Primary School'!G46+'Langmoor Primary School'!G45+'Little Hill Primary School'!G52+'New Lubbesthorpe Primary School'!G55+'Newlands Primary School'!G50+'OWLS Academy Trust'!G32+'Ravenhurst Primary School'!G50</f>
        <v>302.19999999999982</v>
      </c>
      <c r="H69" s="7">
        <f t="shared" si="13"/>
        <v>0.9764978352655348</v>
      </c>
      <c r="J69" s="9">
        <f>'Fernvale Primary School'!J46+'Glenmere Primary School'!J48+'Hinckley Parks Primary'!J48+'Hollycroft Primary School'!J46+'Langmoor Primary School'!J45+'Little Hill Primary School'!J52+'New Lubbesthorpe Primary School'!J55+'Newlands Primary School'!J50+'OWLS Academy Trust'!J32+'Ravenhurst Primary School'!J50</f>
        <v>163658.36000000002</v>
      </c>
      <c r="K69" s="9">
        <f>'Fernvale Primary School'!K46+'Glenmere Primary School'!K48+'Hinckley Parks Primary'!K48+'Hollycroft Primary School'!K46+'Langmoor Primary School'!K45+'Little Hill Primary School'!K52+'New Lubbesthorpe Primary School'!K55+'Newlands Primary School'!K50+'OWLS Academy Trust'!K32+'Ravenhurst Primary School'!K50</f>
        <v>157726.41</v>
      </c>
      <c r="L69" s="9">
        <f>'Fernvale Primary School'!L46+'Glenmere Primary School'!L48+'Hinckley Parks Primary'!L48+'Hollycroft Primary School'!L46+'Langmoor Primary School'!L45+'Little Hill Primary School'!L52+'New Lubbesthorpe Primary School'!L55+'Newlands Primary School'!L50+'OWLS Academy Trust'!L32+'Ravenhurst Primary School'!L50</f>
        <v>0</v>
      </c>
      <c r="M69" s="9">
        <f>'Fernvale Primary School'!M46+'Glenmere Primary School'!M48+'Hinckley Parks Primary'!M48+'Hollycroft Primary School'!M46+'Langmoor Primary School'!M45+'Little Hill Primary School'!M52+'New Lubbesthorpe Primary School'!M55+'Newlands Primary School'!M50+'OWLS Academy Trust'!M32+'Ravenhurst Primary School'!M50</f>
        <v>-5931.9500000000007</v>
      </c>
      <c r="N69" s="7">
        <f t="shared" si="14"/>
        <v>1.037609110611216</v>
      </c>
      <c r="P69" s="9">
        <f>'Fernvale Primary School'!P46+'Glenmere Primary School'!P48+'Hinckley Parks Primary'!P48+'Hollycroft Primary School'!P46+'Langmoor Primary School'!P45+'Little Hill Primary School'!P52+'New Lubbesthorpe Primary School'!P55+'Newlands Primary School'!P50+'OWLS Academy Trust'!P32+'Ravenhurst Primary School'!P50</f>
        <v>157195.73000000001</v>
      </c>
      <c r="Q69" s="9">
        <f>'Fernvale Primary School'!Q46+'Glenmere Primary School'!Q48+'Hinckley Parks Primary'!Q48+'Hollycroft Primary School'!Q46+'Langmoor Primary School'!Q45+'Little Hill Primary School'!Q52+'New Lubbesthorpe Primary School'!Q55+'Newlands Primary School'!Q50+'OWLS Academy Trust'!Q32+'Ravenhurst Primary School'!Q50</f>
        <v>157726.41</v>
      </c>
      <c r="R69" s="9">
        <f>'Fernvale Primary School'!R46+'Glenmere Primary School'!R48+'Hinckley Parks Primary'!R48+'Hollycroft Primary School'!R46+'Langmoor Primary School'!R45+'Little Hill Primary School'!R52+'New Lubbesthorpe Primary School'!R55+'Newlands Primary School'!R50+'OWLS Academy Trust'!R32+'Ravenhurst Primary School'!R50</f>
        <v>-530.68000000000006</v>
      </c>
      <c r="T69" s="9">
        <f>'Fernvale Primary School'!T46+'Glenmere Primary School'!T48+'Hinckley Parks Primary'!T48+'Hollycroft Primary School'!T46+'Langmoor Primary School'!T45+'Little Hill Primary School'!T52+'New Lubbesthorpe Primary School'!T55+'Newlands Primary School'!T50+'OWLS Academy Trust'!T32+'Ravenhurst Primary School'!T50</f>
        <v>157726.41</v>
      </c>
      <c r="U69" s="9">
        <f>'Fernvale Primary School'!U46+'Glenmere Primary School'!U48+'Hinckley Parks Primary'!U48+'Hollycroft Primary School'!U46+'Langmoor Primary School'!U45+'Little Hill Primary School'!U52+'New Lubbesthorpe Primary School'!U55+'Newlands Primary School'!U50+'OWLS Academy Trust'!U32+'Ravenhurst Primary School'!U50</f>
        <v>163658.36000000002</v>
      </c>
      <c r="V69" s="9">
        <f>IF('Fernvale Primary School'!V46="",0,'Fernvale Primary School'!V46)+IF('Glenmere Primary School'!V48="",0,'Glenmere Primary School'!V48)+IF('Hinckley Parks Primary'!V48="",0,'Hinckley Parks Primary'!V48)+IF('Hollycroft Primary School'!V46="",0,'Hollycroft Primary School'!V46)+IF('Langmoor Primary School'!V45="",0,'Langmoor Primary School'!V45)+IF('Little Hill Primary School'!V52="",0,'Little Hill Primary School'!V52)+IF('New Lubbesthorpe Primary School'!V55="",0,'New Lubbesthorpe Primary School'!V55)+IF('Newlands Primary School'!V50="",0,'Newlands Primary School'!V50)+IF('OWLS Academy Trust'!V32="",0,'OWLS Academy Trust'!V32)+IF('Ravenhurst Primary School'!V50="",0,'Ravenhurst Primary School'!V50)</f>
        <v>0</v>
      </c>
      <c r="W69" s="9">
        <f>'Fernvale Primary School'!W46+'Glenmere Primary School'!W48+'Hinckley Parks Primary'!W48+'Hollycroft Primary School'!W46+'Langmoor Primary School'!W45+'Little Hill Primary School'!W52+'New Lubbesthorpe Primary School'!W55+'Newlands Primary School'!W50+'OWLS Academy Trust'!W32+'Ravenhurst Primary School'!W50</f>
        <v>0</v>
      </c>
      <c r="X69" s="9">
        <f>'Fernvale Primary School'!X46+'Glenmere Primary School'!X48+'Hinckley Parks Primary'!X48+'Hollycroft Primary School'!X46+'Langmoor Primary School'!X45+'Little Hill Primary School'!X52+'New Lubbesthorpe Primary School'!X55+'Newlands Primary School'!X50+'OWLS Academy Trust'!X32+'Ravenhurst Primary School'!X50</f>
        <v>163658.36000000002</v>
      </c>
      <c r="Y69" s="9">
        <f>'Fernvale Primary School'!Y46+'Glenmere Primary School'!Y48+'Hinckley Parks Primary'!Y48+'Hollycroft Primary School'!Y46+'Langmoor Primary School'!Y45+'Little Hill Primary School'!Y52+'New Lubbesthorpe Primary School'!Y55+'Newlands Primary School'!Y50+'OWLS Academy Trust'!Y32+'Ravenhurst Primary School'!Y50</f>
        <v>-5931.9500000000035</v>
      </c>
      <c r="Z69" s="7">
        <f t="shared" si="16"/>
        <v>-3.7609110611215989E-2</v>
      </c>
    </row>
    <row r="70" spans="2:26" hidden="1" outlineLevel="1" x14ac:dyDescent="0.25">
      <c r="C70" s="8" t="s">
        <v>78</v>
      </c>
      <c r="D70" s="9">
        <f>'Fernvale Primary School'!D47+'Glenmere Primary School'!D49+'Hinckley Parks Primary'!D49+'Hollycroft Primary School'!D47+'Langmoor Primary School'!D46+'Little Hill Primary School'!D53+'New Lubbesthorpe Primary School'!D56+'Newlands Primary School'!D51+'OWLS Academy Trust'!D33+'Ravenhurst Primary School'!D51</f>
        <v>25587.61</v>
      </c>
      <c r="E70" s="9">
        <f>'Fernvale Primary School'!E47+'Glenmere Primary School'!E49+'Hinckley Parks Primary'!E49+'Hollycroft Primary School'!E47+'Langmoor Primary School'!E46+'Little Hill Primary School'!E53+'New Lubbesthorpe Primary School'!E56+'Newlands Primary School'!E51+'OWLS Academy Trust'!E33+'Ravenhurst Primary School'!E51</f>
        <v>26162.99</v>
      </c>
      <c r="F70" s="9">
        <f>'Fernvale Primary School'!F47+'Glenmere Primary School'!F49+'Hinckley Parks Primary'!F49+'Hollycroft Primary School'!F47+'Langmoor Primary School'!F46+'Little Hill Primary School'!F53+'New Lubbesthorpe Primary School'!F56+'Newlands Primary School'!F51+'OWLS Academy Trust'!F33+'Ravenhurst Primary School'!F51</f>
        <v>0</v>
      </c>
      <c r="G70" s="9">
        <f>'Fernvale Primary School'!G47+'Glenmere Primary School'!G49+'Hinckley Parks Primary'!G49+'Hollycroft Primary School'!G47+'Langmoor Primary School'!G46+'Little Hill Primary School'!G53+'New Lubbesthorpe Primary School'!G56+'Newlands Primary School'!G51+'OWLS Academy Trust'!G33+'Ravenhurst Primary School'!G51</f>
        <v>575.37999999999988</v>
      </c>
      <c r="H70" s="7">
        <f t="shared" si="13"/>
        <v>0.97800786530897266</v>
      </c>
      <c r="J70" s="9">
        <f>'Fernvale Primary School'!J47+'Glenmere Primary School'!J49+'Hinckley Parks Primary'!J49+'Hollycroft Primary School'!J47+'Langmoor Primary School'!J46+'Little Hill Primary School'!J53+'New Lubbesthorpe Primary School'!J56+'Newlands Primary School'!J51+'OWLS Academy Trust'!J33+'Ravenhurst Primary School'!J51</f>
        <v>326431.34000000003</v>
      </c>
      <c r="K70" s="9">
        <f>'Fernvale Primary School'!K47+'Glenmere Primary School'!K49+'Hinckley Parks Primary'!K49+'Hollycroft Primary School'!K47+'Langmoor Primary School'!K46+'Little Hill Primary School'!K53+'New Lubbesthorpe Primary School'!K56+'Newlands Primary School'!K51+'OWLS Academy Trust'!K33+'Ravenhurst Primary School'!K51</f>
        <v>321199.53999999998</v>
      </c>
      <c r="L70" s="9">
        <f>'Fernvale Primary School'!L47+'Glenmere Primary School'!L49+'Hinckley Parks Primary'!L49+'Hollycroft Primary School'!L47+'Langmoor Primary School'!L46+'Little Hill Primary School'!L53+'New Lubbesthorpe Primary School'!L56+'Newlands Primary School'!L51+'OWLS Academy Trust'!L33+'Ravenhurst Primary School'!L51</f>
        <v>0</v>
      </c>
      <c r="M70" s="9">
        <f>'Fernvale Primary School'!M47+'Glenmere Primary School'!M49+'Hinckley Parks Primary'!M49+'Hollycroft Primary School'!M47+'Langmoor Primary School'!M46+'Little Hill Primary School'!M53+'New Lubbesthorpe Primary School'!M56+'Newlands Primary School'!M51+'OWLS Academy Trust'!M33+'Ravenhurst Primary School'!M51</f>
        <v>-5231.7999999999993</v>
      </c>
      <c r="N70" s="7">
        <f t="shared" si="14"/>
        <v>1.0162883172248629</v>
      </c>
      <c r="P70" s="9">
        <f>'Fernvale Primary School'!P47+'Glenmere Primary School'!P49+'Hinckley Parks Primary'!P49+'Hollycroft Primary School'!P47+'Langmoor Primary School'!P46+'Little Hill Primary School'!P53+'New Lubbesthorpe Primary School'!P56+'Newlands Primary School'!P51+'OWLS Academy Trust'!P33+'Ravenhurst Primary School'!P51</f>
        <v>320012.44999999995</v>
      </c>
      <c r="Q70" s="9">
        <f>'Fernvale Primary School'!Q47+'Glenmere Primary School'!Q49+'Hinckley Parks Primary'!Q49+'Hollycroft Primary School'!Q47+'Langmoor Primary School'!Q46+'Little Hill Primary School'!Q53+'New Lubbesthorpe Primary School'!Q56+'Newlands Primary School'!Q51+'OWLS Academy Trust'!Q33+'Ravenhurst Primary School'!Q51</f>
        <v>321199.53999999998</v>
      </c>
      <c r="R70" s="9">
        <f>'Fernvale Primary School'!R47+'Glenmere Primary School'!R49+'Hinckley Parks Primary'!R49+'Hollycroft Primary School'!R47+'Langmoor Primary School'!R46+'Little Hill Primary School'!R53+'New Lubbesthorpe Primary School'!R56+'Newlands Primary School'!R51+'OWLS Academy Trust'!R33+'Ravenhurst Primary School'!R51</f>
        <v>-1187.0900000000001</v>
      </c>
      <c r="T70" s="9">
        <f>'Fernvale Primary School'!T47+'Glenmere Primary School'!T49+'Hinckley Parks Primary'!T49+'Hollycroft Primary School'!T47+'Langmoor Primary School'!T46+'Little Hill Primary School'!T53+'New Lubbesthorpe Primary School'!T56+'Newlands Primary School'!T51+'OWLS Academy Trust'!T33+'Ravenhurst Primary School'!T51</f>
        <v>321199.53999999998</v>
      </c>
      <c r="U70" s="9">
        <f>'Fernvale Primary School'!U47+'Glenmere Primary School'!U49+'Hinckley Parks Primary'!U49+'Hollycroft Primary School'!U47+'Langmoor Primary School'!U46+'Little Hill Primary School'!U53+'New Lubbesthorpe Primary School'!U56+'Newlands Primary School'!U51+'OWLS Academy Trust'!U33+'Ravenhurst Primary School'!U51</f>
        <v>326431.34000000003</v>
      </c>
      <c r="V70" s="9">
        <f>IF('Fernvale Primary School'!V47="",0,'Fernvale Primary School'!V47)+IF('Glenmere Primary School'!V49="",0,'Glenmere Primary School'!V49)+IF('Hinckley Parks Primary'!V49="",0,'Hinckley Parks Primary'!V49)+IF('Hollycroft Primary School'!V47="",0,'Hollycroft Primary School'!V47)+IF('Langmoor Primary School'!V46="",0,'Langmoor Primary School'!V46)+IF('Little Hill Primary School'!V53="",0,'Little Hill Primary School'!V53)+IF('New Lubbesthorpe Primary School'!V56="",0,'New Lubbesthorpe Primary School'!V56)+IF('Newlands Primary School'!V51="",0,'Newlands Primary School'!V51)+IF('OWLS Academy Trust'!V33="",0,'OWLS Academy Trust'!V33)+IF('Ravenhurst Primary School'!V51="",0,'Ravenhurst Primary School'!V51)</f>
        <v>0</v>
      </c>
      <c r="W70" s="9">
        <f>'Fernvale Primary School'!W47+'Glenmere Primary School'!W49+'Hinckley Parks Primary'!W49+'Hollycroft Primary School'!W47+'Langmoor Primary School'!W46+'Little Hill Primary School'!W53+'New Lubbesthorpe Primary School'!W56+'Newlands Primary School'!W51+'OWLS Academy Trust'!W33+'Ravenhurst Primary School'!W51</f>
        <v>0</v>
      </c>
      <c r="X70" s="9">
        <f>'Fernvale Primary School'!X47+'Glenmere Primary School'!X49+'Hinckley Parks Primary'!X49+'Hollycroft Primary School'!X47+'Langmoor Primary School'!X46+'Little Hill Primary School'!X53+'New Lubbesthorpe Primary School'!X56+'Newlands Primary School'!X51+'OWLS Academy Trust'!X33+'Ravenhurst Primary School'!X51</f>
        <v>326431.34000000003</v>
      </c>
      <c r="Y70" s="9">
        <f>'Fernvale Primary School'!Y47+'Glenmere Primary School'!Y49+'Hinckley Parks Primary'!Y49+'Hollycroft Primary School'!Y47+'Langmoor Primary School'!Y46+'Little Hill Primary School'!Y53+'New Lubbesthorpe Primary School'!Y56+'Newlands Primary School'!Y51+'OWLS Academy Trust'!Y33+'Ravenhurst Primary School'!Y51</f>
        <v>-5231.800000000002</v>
      </c>
      <c r="Z70" s="7">
        <f t="shared" si="16"/>
        <v>-1.6288317224862781E-2</v>
      </c>
    </row>
    <row r="71" spans="2:26" hidden="1" outlineLevel="1" x14ac:dyDescent="0.25">
      <c r="C71" s="8" t="s">
        <v>79</v>
      </c>
      <c r="D71" s="9">
        <f>'OWLS Academy Trust'!D34</f>
        <v>5093</v>
      </c>
      <c r="E71" s="9">
        <f>'OWLS Academy Trust'!E34</f>
        <v>5261.08</v>
      </c>
      <c r="F71" s="9">
        <f>'OWLS Academy Trust'!F34</f>
        <v>0</v>
      </c>
      <c r="G71" s="9">
        <f>'OWLS Academy Trust'!G34</f>
        <v>168.08</v>
      </c>
      <c r="H71" s="7">
        <f t="shared" si="13"/>
        <v>0.96805218700342899</v>
      </c>
      <c r="J71" s="9">
        <f>'OWLS Academy Trust'!J34</f>
        <v>59932.75</v>
      </c>
      <c r="K71" s="9">
        <f>'OWLS Academy Trust'!K34</f>
        <v>60773.42</v>
      </c>
      <c r="L71" s="9">
        <f>'OWLS Academy Trust'!L34</f>
        <v>0</v>
      </c>
      <c r="M71" s="9">
        <f>'OWLS Academy Trust'!M34</f>
        <v>840.67</v>
      </c>
      <c r="N71" s="7">
        <f t="shared" si="14"/>
        <v>0.98616714346502143</v>
      </c>
      <c r="P71" s="9">
        <f>'OWLS Academy Trust'!P34</f>
        <v>60696.95</v>
      </c>
      <c r="Q71" s="9">
        <f>'OWLS Academy Trust'!Q34</f>
        <v>60773.42</v>
      </c>
      <c r="R71" s="9">
        <f>'OWLS Academy Trust'!R34</f>
        <v>-76.47</v>
      </c>
      <c r="T71" s="9">
        <f>'OWLS Academy Trust'!T34</f>
        <v>60773.42</v>
      </c>
      <c r="U71" s="9">
        <f>'OWLS Academy Trust'!U34</f>
        <v>59932.75</v>
      </c>
      <c r="V71" s="9">
        <f>IF('OWLS Academy Trust'!V34="",0,'OWLS Academy Trust'!V34)</f>
        <v>0</v>
      </c>
      <c r="W71" s="9">
        <f>'OWLS Academy Trust'!W34</f>
        <v>0</v>
      </c>
      <c r="X71" s="9">
        <f>'OWLS Academy Trust'!X34</f>
        <v>59932.75</v>
      </c>
      <c r="Y71" s="9">
        <f>'OWLS Academy Trust'!Y34</f>
        <v>840.66999999999825</v>
      </c>
      <c r="Z71" s="7">
        <f t="shared" si="16"/>
        <v>1.3832856534978585E-2</v>
      </c>
    </row>
    <row r="72" spans="2:26" hidden="1" outlineLevel="1" x14ac:dyDescent="0.25">
      <c r="C72" s="8" t="s">
        <v>80</v>
      </c>
      <c r="D72" s="9">
        <f>'OWLS Academy Trust'!D35</f>
        <v>0</v>
      </c>
      <c r="E72" s="9">
        <f>'OWLS Academy Trust'!E35</f>
        <v>0</v>
      </c>
      <c r="F72" s="9">
        <f>'OWLS Academy Trust'!F35</f>
        <v>0</v>
      </c>
      <c r="G72" s="9">
        <f>'OWLS Academy Trust'!G35</f>
        <v>0</v>
      </c>
      <c r="H72" s="7">
        <f t="shared" si="13"/>
        <v>0</v>
      </c>
      <c r="J72" s="9">
        <f>'OWLS Academy Trust'!J35</f>
        <v>21.36</v>
      </c>
      <c r="K72" s="9">
        <f>'OWLS Academy Trust'!K35</f>
        <v>0</v>
      </c>
      <c r="L72" s="9">
        <f>'OWLS Academy Trust'!L35</f>
        <v>0</v>
      </c>
      <c r="M72" s="9">
        <f>'OWLS Academy Trust'!M35</f>
        <v>-21.36</v>
      </c>
      <c r="N72" s="7">
        <f t="shared" si="14"/>
        <v>0</v>
      </c>
      <c r="P72" s="9">
        <f>'OWLS Academy Trust'!P35</f>
        <v>0</v>
      </c>
      <c r="Q72" s="9">
        <f>'OWLS Academy Trust'!Q35</f>
        <v>0</v>
      </c>
      <c r="R72" s="9">
        <f>'OWLS Academy Trust'!R35</f>
        <v>0</v>
      </c>
      <c r="T72" s="9">
        <f>'OWLS Academy Trust'!T35</f>
        <v>0</v>
      </c>
      <c r="U72" s="9">
        <f>'OWLS Academy Trust'!U35</f>
        <v>21.36</v>
      </c>
      <c r="V72" s="9">
        <f>IF('OWLS Academy Trust'!V35="",0,'OWLS Academy Trust'!V35)</f>
        <v>0</v>
      </c>
      <c r="W72" s="9">
        <f>'OWLS Academy Trust'!W35</f>
        <v>0</v>
      </c>
      <c r="X72" s="9">
        <f>'OWLS Academy Trust'!X35</f>
        <v>21.36</v>
      </c>
      <c r="Y72" s="9">
        <f>'OWLS Academy Trust'!Y35</f>
        <v>-21.36</v>
      </c>
      <c r="Z72" s="7">
        <f t="shared" si="16"/>
        <v>0</v>
      </c>
    </row>
    <row r="73" spans="2:26" hidden="1" outlineLevel="1" x14ac:dyDescent="0.25">
      <c r="C73" s="8" t="s">
        <v>81</v>
      </c>
      <c r="D73" s="9">
        <f>'OWLS Academy Trust'!D36</f>
        <v>701.4</v>
      </c>
      <c r="E73" s="9">
        <f>'OWLS Academy Trust'!E36</f>
        <v>726.66</v>
      </c>
      <c r="F73" s="9">
        <f>'OWLS Academy Trust'!F36</f>
        <v>0</v>
      </c>
      <c r="G73" s="9">
        <f>'OWLS Academy Trust'!G36</f>
        <v>25.26</v>
      </c>
      <c r="H73" s="7">
        <f t="shared" si="13"/>
        <v>0.96523821319461645</v>
      </c>
      <c r="J73" s="9">
        <f>'OWLS Academy Trust'!J36</f>
        <v>8239.1200000000008</v>
      </c>
      <c r="K73" s="9">
        <f>'OWLS Academy Trust'!K36</f>
        <v>8366.01</v>
      </c>
      <c r="L73" s="9">
        <f>'OWLS Academy Trust'!L36</f>
        <v>0</v>
      </c>
      <c r="M73" s="9">
        <f>'OWLS Academy Trust'!M36</f>
        <v>126.89</v>
      </c>
      <c r="N73" s="7">
        <f t="shared" si="14"/>
        <v>0.9848326741182476</v>
      </c>
      <c r="P73" s="9">
        <f>'OWLS Academy Trust'!P36</f>
        <v>8354.5400000000009</v>
      </c>
      <c r="Q73" s="9">
        <f>'OWLS Academy Trust'!Q36</f>
        <v>8366.01</v>
      </c>
      <c r="R73" s="9">
        <f>'OWLS Academy Trust'!R36</f>
        <v>-11.47</v>
      </c>
      <c r="T73" s="9">
        <f>'OWLS Academy Trust'!T36</f>
        <v>8366.01</v>
      </c>
      <c r="U73" s="9">
        <f>'OWLS Academy Trust'!U36</f>
        <v>8239.1200000000008</v>
      </c>
      <c r="V73" s="9">
        <f>IF('OWLS Academy Trust'!V36="",0,'OWLS Academy Trust'!V36)</f>
        <v>0</v>
      </c>
      <c r="W73" s="9">
        <f>'OWLS Academy Trust'!W36</f>
        <v>0</v>
      </c>
      <c r="X73" s="9">
        <f>'OWLS Academy Trust'!X36</f>
        <v>8239.1200000000008</v>
      </c>
      <c r="Y73" s="9">
        <f>'OWLS Academy Trust'!Y36</f>
        <v>126.88999999999942</v>
      </c>
      <c r="Z73" s="7">
        <f t="shared" si="16"/>
        <v>1.5167325881752403E-2</v>
      </c>
    </row>
    <row r="74" spans="2:26" hidden="1" outlineLevel="1" x14ac:dyDescent="0.25">
      <c r="C74" s="8" t="s">
        <v>82</v>
      </c>
      <c r="D74" s="9">
        <f>'OWLS Academy Trust'!D37</f>
        <v>814.88</v>
      </c>
      <c r="E74" s="9">
        <f>'OWLS Academy Trust'!E37</f>
        <v>841.77</v>
      </c>
      <c r="F74" s="9">
        <f>'OWLS Academy Trust'!F37</f>
        <v>0</v>
      </c>
      <c r="G74" s="9">
        <f>'OWLS Academy Trust'!G37</f>
        <v>26.89</v>
      </c>
      <c r="H74" s="7">
        <f t="shared" si="13"/>
        <v>0.96805540705893534</v>
      </c>
      <c r="J74" s="9">
        <f>'OWLS Academy Trust'!J37</f>
        <v>12243.4</v>
      </c>
      <c r="K74" s="9">
        <f>'OWLS Academy Trust'!K37</f>
        <v>12377.78</v>
      </c>
      <c r="L74" s="9">
        <f>'OWLS Academy Trust'!L37</f>
        <v>0</v>
      </c>
      <c r="M74" s="9">
        <f>'OWLS Academy Trust'!M37</f>
        <v>134.38</v>
      </c>
      <c r="N74" s="7">
        <f t="shared" si="14"/>
        <v>0.98914344898681339</v>
      </c>
      <c r="P74" s="9">
        <f>'OWLS Academy Trust'!P37</f>
        <v>14385.18</v>
      </c>
      <c r="Q74" s="9">
        <f>'OWLS Academy Trust'!Q37</f>
        <v>12377.78</v>
      </c>
      <c r="R74" s="9">
        <f>'OWLS Academy Trust'!R37</f>
        <v>2007.4</v>
      </c>
      <c r="T74" s="9">
        <f>'OWLS Academy Trust'!T37</f>
        <v>12377.78</v>
      </c>
      <c r="U74" s="9">
        <f>'OWLS Academy Trust'!U37</f>
        <v>12243.4</v>
      </c>
      <c r="V74" s="9">
        <f>IF('OWLS Academy Trust'!V37="",0,'OWLS Academy Trust'!V37)</f>
        <v>0</v>
      </c>
      <c r="W74" s="9">
        <f>'OWLS Academy Trust'!W37</f>
        <v>0</v>
      </c>
      <c r="X74" s="9">
        <f>'OWLS Academy Trust'!X37</f>
        <v>12243.4</v>
      </c>
      <c r="Y74" s="9">
        <f>'OWLS Academy Trust'!Y37</f>
        <v>134.38000000000102</v>
      </c>
      <c r="Z74" s="7">
        <f t="shared" si="16"/>
        <v>1.0856551013186614E-2</v>
      </c>
    </row>
    <row r="75" spans="2:26" collapsed="1" x14ac:dyDescent="0.25">
      <c r="B75" t="s">
        <v>83</v>
      </c>
      <c r="D75" s="6">
        <f>SUM(D76:D79)</f>
        <v>667588.03999999992</v>
      </c>
      <c r="E75" s="6">
        <f>SUM(E76:E79)</f>
        <v>584480.03</v>
      </c>
      <c r="F75" s="6">
        <f>SUM(F76:F79)</f>
        <v>0</v>
      </c>
      <c r="G75" s="6">
        <f>SUM(G76:G79)</f>
        <v>-83108.009999999995</v>
      </c>
      <c r="H75" s="7">
        <f t="shared" si="13"/>
        <v>1.1421913593865642</v>
      </c>
      <c r="J75" s="6">
        <f>SUM(J76:J79)</f>
        <v>6918882.8600000003</v>
      </c>
      <c r="K75" s="6">
        <f>SUM(K76:K79)</f>
        <v>6930211.9099999992</v>
      </c>
      <c r="L75" s="6">
        <f>SUM(L76:L79)</f>
        <v>0</v>
      </c>
      <c r="M75" s="6">
        <f>SUM(M76:M79)</f>
        <v>11329.04999999999</v>
      </c>
      <c r="N75" s="7">
        <f t="shared" si="14"/>
        <v>0.9983652664381516</v>
      </c>
      <c r="P75" s="6">
        <f>SUM(P76:P79)</f>
        <v>7124641.4700000007</v>
      </c>
      <c r="Q75" s="6">
        <f>SUM(Q76:Q79)</f>
        <v>6930211.9099999992</v>
      </c>
      <c r="R75" s="6">
        <f>SUM(R76:R79)</f>
        <v>194429.56</v>
      </c>
      <c r="T75" s="6">
        <f t="shared" ref="T75:Y75" si="17">SUM(T76:T79)</f>
        <v>6930211.9099999992</v>
      </c>
      <c r="U75" s="6">
        <f t="shared" si="17"/>
        <v>6918882.8600000003</v>
      </c>
      <c r="V75" s="6">
        <f t="shared" si="17"/>
        <v>0</v>
      </c>
      <c r="W75" s="6">
        <f t="shared" si="17"/>
        <v>0</v>
      </c>
      <c r="X75" s="6">
        <f t="shared" si="17"/>
        <v>6918882.8600000003</v>
      </c>
      <c r="Y75" s="6">
        <f t="shared" si="17"/>
        <v>11329.050000000014</v>
      </c>
      <c r="Z75" s="7">
        <f t="shared" si="16"/>
        <v>1.6347335618486182E-3</v>
      </c>
    </row>
    <row r="76" spans="2:26" hidden="1" outlineLevel="1" x14ac:dyDescent="0.25">
      <c r="C76" s="8" t="s">
        <v>84</v>
      </c>
      <c r="D76" s="9">
        <f>'Fernvale Primary School'!D49+'Glenmere Primary School'!D51+'Hinckley Parks Primary'!D51+'Hollycroft Primary School'!D49+'Langmoor Primary School'!D48+'Little Hill Primary School'!D55+'New Lubbesthorpe Primary School'!D58+'Newlands Primary School'!D53+'Ravenhurst Primary School'!D53</f>
        <v>468667.17999999993</v>
      </c>
      <c r="E76" s="9">
        <f>'Fernvale Primary School'!E49+'Glenmere Primary School'!E51+'Hinckley Parks Primary'!E51+'Hollycroft Primary School'!E49+'Langmoor Primary School'!E48+'Little Hill Primary School'!E55+'New Lubbesthorpe Primary School'!E58+'Newlands Primary School'!E53+'Ravenhurst Primary School'!E53</f>
        <v>411719.10000000003</v>
      </c>
      <c r="F76" s="9">
        <f>'Fernvale Primary School'!F49+'Glenmere Primary School'!F51+'Hinckley Parks Primary'!F51+'Hollycroft Primary School'!F49+'Langmoor Primary School'!F48+'Little Hill Primary School'!F55+'New Lubbesthorpe Primary School'!F58+'Newlands Primary School'!F53+'Ravenhurst Primary School'!F53</f>
        <v>0</v>
      </c>
      <c r="G76" s="9">
        <f>'Fernvale Primary School'!G49+'Glenmere Primary School'!G51+'Hinckley Parks Primary'!G51+'Hollycroft Primary School'!G49+'Langmoor Primary School'!G48+'Little Hill Primary School'!G55+'New Lubbesthorpe Primary School'!G58+'Newlands Primary School'!G53+'Ravenhurst Primary School'!G53</f>
        <v>-56948.08</v>
      </c>
      <c r="H76" s="7">
        <f t="shared" si="13"/>
        <v>1.138317799684299</v>
      </c>
      <c r="J76" s="9">
        <f>'Fernvale Primary School'!J49+'Glenmere Primary School'!J51+'Hinckley Parks Primary'!J51+'Hollycroft Primary School'!J49+'Langmoor Primary School'!J48+'Little Hill Primary School'!J55+'New Lubbesthorpe Primary School'!J58+'Newlands Primary School'!J53+'Ravenhurst Primary School'!J53</f>
        <v>4831930.03</v>
      </c>
      <c r="K76" s="9">
        <f>'Fernvale Primary School'!K49+'Glenmere Primary School'!K51+'Hinckley Parks Primary'!K51+'Hollycroft Primary School'!K49+'Langmoor Primary School'!K48+'Little Hill Primary School'!K55+'New Lubbesthorpe Primary School'!K58+'Newlands Primary School'!K53+'Ravenhurst Primary School'!K53</f>
        <v>4881076.2299999995</v>
      </c>
      <c r="L76" s="9">
        <f>'Fernvale Primary School'!L49+'Glenmere Primary School'!L51+'Hinckley Parks Primary'!L51+'Hollycroft Primary School'!L49+'Langmoor Primary School'!L48+'Little Hill Primary School'!L55+'New Lubbesthorpe Primary School'!L58+'Newlands Primary School'!L53+'Ravenhurst Primary School'!L53</f>
        <v>0</v>
      </c>
      <c r="M76" s="9">
        <f>'Fernvale Primary School'!M49+'Glenmere Primary School'!M51+'Hinckley Parks Primary'!M51+'Hollycroft Primary School'!M49+'Langmoor Primary School'!M48+'Little Hill Primary School'!M55+'New Lubbesthorpe Primary School'!M58+'Newlands Primary School'!M53+'Ravenhurst Primary School'!M53</f>
        <v>49146.19999999999</v>
      </c>
      <c r="N76" s="7">
        <f t="shared" si="14"/>
        <v>0.98993127792228741</v>
      </c>
      <c r="P76" s="9">
        <f>'Fernvale Primary School'!P49+'Glenmere Primary School'!P51+'Hinckley Parks Primary'!P51+'Hollycroft Primary School'!P49+'Langmoor Primary School'!P48+'Little Hill Primary School'!P55+'New Lubbesthorpe Primary School'!P58+'Newlands Primary School'!P53+'Ravenhurst Primary School'!P53</f>
        <v>5022278.58</v>
      </c>
      <c r="Q76" s="9">
        <f>'Fernvale Primary School'!Q49+'Glenmere Primary School'!Q51+'Hinckley Parks Primary'!Q51+'Hollycroft Primary School'!Q49+'Langmoor Primary School'!Q48+'Little Hill Primary School'!Q55+'New Lubbesthorpe Primary School'!Q58+'Newlands Primary School'!Q53+'Ravenhurst Primary School'!Q53</f>
        <v>4881076.2299999995</v>
      </c>
      <c r="R76" s="9">
        <f>'Fernvale Primary School'!R49+'Glenmere Primary School'!R51+'Hinckley Parks Primary'!R51+'Hollycroft Primary School'!R49+'Langmoor Primary School'!R48+'Little Hill Primary School'!R55+'New Lubbesthorpe Primary School'!R58+'Newlands Primary School'!R53+'Ravenhurst Primary School'!R53</f>
        <v>141202.35</v>
      </c>
      <c r="T76" s="9">
        <f>'Fernvale Primary School'!T49+'Glenmere Primary School'!T51+'Hinckley Parks Primary'!T51+'Hollycroft Primary School'!T49+'Langmoor Primary School'!T48+'Little Hill Primary School'!T55+'New Lubbesthorpe Primary School'!T58+'Newlands Primary School'!T53+'Ravenhurst Primary School'!T53</f>
        <v>4881076.2299999995</v>
      </c>
      <c r="U76" s="9">
        <f>'Fernvale Primary School'!U49+'Glenmere Primary School'!U51+'Hinckley Parks Primary'!U51+'Hollycroft Primary School'!U49+'Langmoor Primary School'!U48+'Little Hill Primary School'!U55+'New Lubbesthorpe Primary School'!U58+'Newlands Primary School'!U53+'Ravenhurst Primary School'!U53</f>
        <v>4831930.03</v>
      </c>
      <c r="V76" s="9">
        <f>IF('Fernvale Primary School'!V49="",0,'Fernvale Primary School'!V49)+IF('Glenmere Primary School'!V51="",0,'Glenmere Primary School'!V51)+IF('Hinckley Parks Primary'!V51="",0,'Hinckley Parks Primary'!V51)+IF('Hollycroft Primary School'!V49="",0,'Hollycroft Primary School'!V49)+IF('Langmoor Primary School'!V48="",0,'Langmoor Primary School'!V48)+IF('Little Hill Primary School'!V55="",0,'Little Hill Primary School'!V55)+IF('New Lubbesthorpe Primary School'!V58="",0,'New Lubbesthorpe Primary School'!V58)+IF('Newlands Primary School'!V53="",0,'Newlands Primary School'!V53)+IF('Ravenhurst Primary School'!V53="",0,'Ravenhurst Primary School'!V53)</f>
        <v>0</v>
      </c>
      <c r="W76" s="9">
        <f>'Fernvale Primary School'!W49+'Glenmere Primary School'!W51+'Hinckley Parks Primary'!W51+'Hollycroft Primary School'!W49+'Langmoor Primary School'!W48+'Little Hill Primary School'!W55+'New Lubbesthorpe Primary School'!W58+'Newlands Primary School'!W53+'Ravenhurst Primary School'!W53</f>
        <v>0</v>
      </c>
      <c r="X76" s="9">
        <f>'Fernvale Primary School'!X49+'Glenmere Primary School'!X51+'Hinckley Parks Primary'!X51+'Hollycroft Primary School'!X49+'Langmoor Primary School'!X48+'Little Hill Primary School'!X55+'New Lubbesthorpe Primary School'!X58+'Newlands Primary School'!X53+'Ravenhurst Primary School'!X53</f>
        <v>4831930.03</v>
      </c>
      <c r="Y76" s="9">
        <f>'Fernvale Primary School'!Y49+'Glenmere Primary School'!Y51+'Hinckley Parks Primary'!Y51+'Hollycroft Primary School'!Y49+'Langmoor Primary School'!Y48+'Little Hill Primary School'!Y55+'New Lubbesthorpe Primary School'!Y58+'Newlands Primary School'!Y53+'Ravenhurst Primary School'!Y53</f>
        <v>49146.200000000012</v>
      </c>
      <c r="Z76" s="7">
        <f t="shared" si="16"/>
        <v>1.0068722077712771E-2</v>
      </c>
    </row>
    <row r="77" spans="2:26" hidden="1" outlineLevel="1" x14ac:dyDescent="0.25">
      <c r="C77" s="8" t="s">
        <v>85</v>
      </c>
      <c r="D77" s="9">
        <f>'Fernvale Primary School'!D50+'Glenmere Primary School'!D52+'Hinckley Parks Primary'!D52+'Langmoor Primary School'!D49+'Little Hill Primary School'!D56+'Newlands Primary School'!D54+'Ravenhurst Primary School'!D54</f>
        <v>1259.9299999999998</v>
      </c>
      <c r="E77" s="9">
        <f>'Fernvale Primary School'!E50+'Glenmere Primary School'!E52+'Hinckley Parks Primary'!E52+'Langmoor Primary School'!E49+'Little Hill Primary School'!E56+'Newlands Primary School'!E54+'Ravenhurst Primary School'!E54</f>
        <v>916.66000000000008</v>
      </c>
      <c r="F77" s="9">
        <f>'Fernvale Primary School'!F50+'Glenmere Primary School'!F52+'Hinckley Parks Primary'!F52+'Langmoor Primary School'!F49+'Little Hill Primary School'!F56+'Newlands Primary School'!F54+'Ravenhurst Primary School'!F54</f>
        <v>0</v>
      </c>
      <c r="G77" s="9">
        <f>'Fernvale Primary School'!G50+'Glenmere Primary School'!G52+'Hinckley Parks Primary'!G52+'Langmoor Primary School'!G49+'Little Hill Primary School'!G56+'Newlands Primary School'!G54+'Ravenhurst Primary School'!G54</f>
        <v>-343.27</v>
      </c>
      <c r="H77" s="7">
        <f t="shared" si="13"/>
        <v>1.3744790871206334</v>
      </c>
      <c r="J77" s="9">
        <f>'Fernvale Primary School'!J50+'Glenmere Primary School'!J52+'Hinckley Parks Primary'!J52+'Langmoor Primary School'!J49+'Little Hill Primary School'!J56+'Newlands Primary School'!J54+'Ravenhurst Primary School'!J54</f>
        <v>36733.57</v>
      </c>
      <c r="K77" s="9">
        <f>'Fernvale Primary School'!K50+'Glenmere Primary School'!K52+'Hinckley Parks Primary'!K52+'Langmoor Primary School'!K49+'Little Hill Primary School'!K56+'Newlands Primary School'!K54+'Ravenhurst Primary School'!K54</f>
        <v>11000</v>
      </c>
      <c r="L77" s="9">
        <f>'Fernvale Primary School'!L50+'Glenmere Primary School'!L52+'Hinckley Parks Primary'!L52+'Langmoor Primary School'!L49+'Little Hill Primary School'!L56+'Newlands Primary School'!L54+'Ravenhurst Primary School'!L54</f>
        <v>0</v>
      </c>
      <c r="M77" s="9">
        <f>'Fernvale Primary School'!M50+'Glenmere Primary School'!M52+'Hinckley Parks Primary'!M52+'Langmoor Primary School'!M49+'Little Hill Primary School'!M56+'Newlands Primary School'!M54+'Ravenhurst Primary School'!M54</f>
        <v>-25733.57</v>
      </c>
      <c r="N77" s="7">
        <f t="shared" si="14"/>
        <v>3.3394154545454544</v>
      </c>
      <c r="P77" s="9">
        <f>'Fernvale Primary School'!P50+'Glenmere Primary School'!P52+'Hinckley Parks Primary'!P52+'Langmoor Primary School'!P49+'Little Hill Primary School'!P56+'Newlands Primary School'!P54+'Ravenhurst Primary School'!P54</f>
        <v>4000</v>
      </c>
      <c r="Q77" s="9">
        <f>'Fernvale Primary School'!Q50+'Glenmere Primary School'!Q52+'Hinckley Parks Primary'!Q52+'Langmoor Primary School'!Q49+'Little Hill Primary School'!Q56+'Newlands Primary School'!Q54+'Ravenhurst Primary School'!Q54</f>
        <v>11000</v>
      </c>
      <c r="R77" s="9">
        <f>'Fernvale Primary School'!R50+'Glenmere Primary School'!R52+'Hinckley Parks Primary'!R52+'Langmoor Primary School'!R49+'Little Hill Primary School'!R56+'Newlands Primary School'!R54+'Ravenhurst Primary School'!R54</f>
        <v>-7000</v>
      </c>
      <c r="T77" s="9">
        <f>'Fernvale Primary School'!T50+'Glenmere Primary School'!T52+'Hinckley Parks Primary'!T52+'Langmoor Primary School'!T49+'Little Hill Primary School'!T56+'Newlands Primary School'!T54+'Ravenhurst Primary School'!T54</f>
        <v>11000</v>
      </c>
      <c r="U77" s="9">
        <f>'Fernvale Primary School'!U50+'Glenmere Primary School'!U52+'Hinckley Parks Primary'!U52+'Langmoor Primary School'!U49+'Little Hill Primary School'!U56+'Newlands Primary School'!U54+'Ravenhurst Primary School'!U54</f>
        <v>36733.57</v>
      </c>
      <c r="V77" s="9">
        <f>IF('Fernvale Primary School'!V50="",0,'Fernvale Primary School'!V50)+IF('Glenmere Primary School'!V52="",0,'Glenmere Primary School'!V52)+IF('Hinckley Parks Primary'!V52="",0,'Hinckley Parks Primary'!V52)+IF('Langmoor Primary School'!V49="",0,'Langmoor Primary School'!V49)+IF('Little Hill Primary School'!V56="",0,'Little Hill Primary School'!V56)+IF('Newlands Primary School'!V54="",0,'Newlands Primary School'!V54)+IF('Ravenhurst Primary School'!V54="",0,'Ravenhurst Primary School'!V54)</f>
        <v>0</v>
      </c>
      <c r="W77" s="9">
        <f>'Fernvale Primary School'!W50+'Glenmere Primary School'!W52+'Hinckley Parks Primary'!W52+'Langmoor Primary School'!W49+'Little Hill Primary School'!W56+'Newlands Primary School'!W54+'Ravenhurst Primary School'!W54</f>
        <v>0</v>
      </c>
      <c r="X77" s="9">
        <f>'Fernvale Primary School'!X50+'Glenmere Primary School'!X52+'Hinckley Parks Primary'!X52+'Langmoor Primary School'!X49+'Little Hill Primary School'!X56+'Newlands Primary School'!X54+'Ravenhurst Primary School'!X54</f>
        <v>36733.57</v>
      </c>
      <c r="Y77" s="9">
        <f>'Fernvale Primary School'!Y50+'Glenmere Primary School'!Y52+'Hinckley Parks Primary'!Y52+'Langmoor Primary School'!Y49+'Little Hill Primary School'!Y56+'Newlands Primary School'!Y54+'Ravenhurst Primary School'!Y54</f>
        <v>-25733.57</v>
      </c>
      <c r="Z77" s="7">
        <f t="shared" si="16"/>
        <v>-2.3394154545454544</v>
      </c>
    </row>
    <row r="78" spans="2:26" hidden="1" outlineLevel="1" x14ac:dyDescent="0.25">
      <c r="C78" s="8" t="s">
        <v>86</v>
      </c>
      <c r="D78" s="9">
        <f>'Fernvale Primary School'!D51+'Glenmere Primary School'!D53+'Hinckley Parks Primary'!D53+'Hollycroft Primary School'!D50+'Langmoor Primary School'!D50+'Little Hill Primary School'!D57+'New Lubbesthorpe Primary School'!D59+'Newlands Primary School'!D55+'Ravenhurst Primary School'!D55</f>
        <v>61866.53</v>
      </c>
      <c r="E78" s="9">
        <f>'Fernvale Primary School'!E51+'Glenmere Primary School'!E53+'Hinckley Parks Primary'!E53+'Hollycroft Primary School'!E50+'Langmoor Primary School'!E50+'Little Hill Primary School'!E57+'New Lubbesthorpe Primary School'!E59+'Newlands Primary School'!E55+'Ravenhurst Primary School'!E55</f>
        <v>53858.839999999989</v>
      </c>
      <c r="F78" s="9">
        <f>'Fernvale Primary School'!F51+'Glenmere Primary School'!F53+'Hinckley Parks Primary'!F53+'Hollycroft Primary School'!F50+'Langmoor Primary School'!F50+'Little Hill Primary School'!F57+'New Lubbesthorpe Primary School'!F59+'Newlands Primary School'!F55+'Ravenhurst Primary School'!F55</f>
        <v>0</v>
      </c>
      <c r="G78" s="9">
        <f>'Fernvale Primary School'!G51+'Glenmere Primary School'!G53+'Hinckley Parks Primary'!G53+'Hollycroft Primary School'!G50+'Langmoor Primary School'!G50+'Little Hill Primary School'!G57+'New Lubbesthorpe Primary School'!G59+'Newlands Primary School'!G55+'Ravenhurst Primary School'!G55</f>
        <v>-8007.6900000000005</v>
      </c>
      <c r="H78" s="7">
        <f t="shared" si="13"/>
        <v>1.1486792140343165</v>
      </c>
      <c r="J78" s="9">
        <f>'Fernvale Primary School'!J51+'Glenmere Primary School'!J53+'Hinckley Parks Primary'!J53+'Hollycroft Primary School'!J50+'Langmoor Primary School'!J50+'Little Hill Primary School'!J57+'New Lubbesthorpe Primary School'!J59+'Newlands Primary School'!J55+'Ravenhurst Primary School'!J55</f>
        <v>643144.30000000016</v>
      </c>
      <c r="K78" s="9">
        <f>'Fernvale Primary School'!K51+'Glenmere Primary School'!K53+'Hinckley Parks Primary'!K53+'Hollycroft Primary School'!K50+'Langmoor Primary School'!K50+'Little Hill Primary School'!K57+'New Lubbesthorpe Primary School'!K59+'Newlands Primary School'!K55+'Ravenhurst Primary School'!K55</f>
        <v>639390.22999999986</v>
      </c>
      <c r="L78" s="9">
        <f>'Fernvale Primary School'!L51+'Glenmere Primary School'!L53+'Hinckley Parks Primary'!L53+'Hollycroft Primary School'!L50+'Langmoor Primary School'!L50+'Little Hill Primary School'!L57+'New Lubbesthorpe Primary School'!L59+'Newlands Primary School'!L55+'Ravenhurst Primary School'!L55</f>
        <v>0</v>
      </c>
      <c r="M78" s="9">
        <f>'Fernvale Primary School'!M51+'Glenmere Primary School'!M53+'Hinckley Parks Primary'!M53+'Hollycroft Primary School'!M50+'Langmoor Primary School'!M50+'Little Hill Primary School'!M57+'New Lubbesthorpe Primary School'!M59+'Newlands Primary School'!M55+'Ravenhurst Primary School'!M55</f>
        <v>-3754.0699999999997</v>
      </c>
      <c r="N78" s="7">
        <f t="shared" si="14"/>
        <v>1.005871328374849</v>
      </c>
      <c r="P78" s="9">
        <f>'Fernvale Primary School'!P51+'Glenmere Primary School'!P53+'Hinckley Parks Primary'!P53+'Hollycroft Primary School'!P50+'Langmoor Primary School'!P50+'Little Hill Primary School'!P57+'New Lubbesthorpe Primary School'!P59+'Newlands Primary School'!P55+'Ravenhurst Primary School'!P55</f>
        <v>658264.00000000012</v>
      </c>
      <c r="Q78" s="9">
        <f>'Fernvale Primary School'!Q51+'Glenmere Primary School'!Q53+'Hinckley Parks Primary'!Q53+'Hollycroft Primary School'!Q50+'Langmoor Primary School'!Q50+'Little Hill Primary School'!Q57+'New Lubbesthorpe Primary School'!Q59+'Newlands Primary School'!Q55+'Ravenhurst Primary School'!Q55</f>
        <v>639390.22999999986</v>
      </c>
      <c r="R78" s="9">
        <f>'Fernvale Primary School'!R51+'Glenmere Primary School'!R53+'Hinckley Parks Primary'!R53+'Hollycroft Primary School'!R50+'Langmoor Primary School'!R50+'Little Hill Primary School'!R57+'New Lubbesthorpe Primary School'!R59+'Newlands Primary School'!R55+'Ravenhurst Primary School'!R55</f>
        <v>18873.77</v>
      </c>
      <c r="T78" s="9">
        <f>'Fernvale Primary School'!T51+'Glenmere Primary School'!T53+'Hinckley Parks Primary'!T53+'Hollycroft Primary School'!T50+'Langmoor Primary School'!T50+'Little Hill Primary School'!T57+'New Lubbesthorpe Primary School'!T59+'Newlands Primary School'!T55+'Ravenhurst Primary School'!T55</f>
        <v>639390.22999999986</v>
      </c>
      <c r="U78" s="9">
        <f>'Fernvale Primary School'!U51+'Glenmere Primary School'!U53+'Hinckley Parks Primary'!U53+'Hollycroft Primary School'!U50+'Langmoor Primary School'!U50+'Little Hill Primary School'!U57+'New Lubbesthorpe Primary School'!U59+'Newlands Primary School'!U55+'Ravenhurst Primary School'!U55</f>
        <v>643144.30000000016</v>
      </c>
      <c r="V78" s="9">
        <f>IF('Fernvale Primary School'!V51="",0,'Fernvale Primary School'!V51)+IF('Glenmere Primary School'!V53="",0,'Glenmere Primary School'!V53)+IF('Hinckley Parks Primary'!V53="",0,'Hinckley Parks Primary'!V53)+IF('Hollycroft Primary School'!V50="",0,'Hollycroft Primary School'!V50)+IF('Langmoor Primary School'!V50="",0,'Langmoor Primary School'!V50)+IF('Little Hill Primary School'!V57="",0,'Little Hill Primary School'!V57)+IF('New Lubbesthorpe Primary School'!V59="",0,'New Lubbesthorpe Primary School'!V59)+IF('Newlands Primary School'!V55="",0,'Newlands Primary School'!V55)+IF('Ravenhurst Primary School'!V55="",0,'Ravenhurst Primary School'!V55)</f>
        <v>0</v>
      </c>
      <c r="W78" s="9">
        <f>'Fernvale Primary School'!W51+'Glenmere Primary School'!W53+'Hinckley Parks Primary'!W53+'Hollycroft Primary School'!W50+'Langmoor Primary School'!W50+'Little Hill Primary School'!W57+'New Lubbesthorpe Primary School'!W59+'Newlands Primary School'!W55+'Ravenhurst Primary School'!W55</f>
        <v>0</v>
      </c>
      <c r="X78" s="9">
        <f>'Fernvale Primary School'!X51+'Glenmere Primary School'!X53+'Hinckley Parks Primary'!X53+'Hollycroft Primary School'!X50+'Langmoor Primary School'!X50+'Little Hill Primary School'!X57+'New Lubbesthorpe Primary School'!X59+'Newlands Primary School'!X55+'Ravenhurst Primary School'!X55</f>
        <v>643144.30000000016</v>
      </c>
      <c r="Y78" s="9">
        <f>'Fernvale Primary School'!Y51+'Glenmere Primary School'!Y53+'Hinckley Parks Primary'!Y53+'Hollycroft Primary School'!Y50+'Langmoor Primary School'!Y50+'Little Hill Primary School'!Y57+'New Lubbesthorpe Primary School'!Y59+'Newlands Primary School'!Y55+'Ravenhurst Primary School'!Y55</f>
        <v>-3754.0700000000179</v>
      </c>
      <c r="Z78" s="7">
        <f t="shared" si="16"/>
        <v>-5.8713283748486724E-3</v>
      </c>
    </row>
    <row r="79" spans="2:26" hidden="1" outlineLevel="1" x14ac:dyDescent="0.25">
      <c r="C79" s="8" t="s">
        <v>87</v>
      </c>
      <c r="D79" s="9">
        <f>'Fernvale Primary School'!D52+'Glenmere Primary School'!D54+'Hinckley Parks Primary'!D54+'Hollycroft Primary School'!D51+'Langmoor Primary School'!D51+'Little Hill Primary School'!D58+'New Lubbesthorpe Primary School'!D60+'Newlands Primary School'!D56+'Ravenhurst Primary School'!D56</f>
        <v>135794.4</v>
      </c>
      <c r="E79" s="9">
        <f>'Fernvale Primary School'!E52+'Glenmere Primary School'!E54+'Hinckley Parks Primary'!E54+'Hollycroft Primary School'!E51+'Langmoor Primary School'!E51+'Little Hill Primary School'!E58+'New Lubbesthorpe Primary School'!E60+'Newlands Primary School'!E56+'Ravenhurst Primary School'!E56</f>
        <v>117985.43000000001</v>
      </c>
      <c r="F79" s="9">
        <f>'Fernvale Primary School'!F52+'Glenmere Primary School'!F54+'Hinckley Parks Primary'!F54+'Hollycroft Primary School'!F51+'Langmoor Primary School'!F51+'Little Hill Primary School'!F58+'New Lubbesthorpe Primary School'!F60+'Newlands Primary School'!F56+'Ravenhurst Primary School'!F56</f>
        <v>0</v>
      </c>
      <c r="G79" s="9">
        <f>'Fernvale Primary School'!G52+'Glenmere Primary School'!G54+'Hinckley Parks Primary'!G54+'Hollycroft Primary School'!G51+'Langmoor Primary School'!G51+'Little Hill Primary School'!G58+'New Lubbesthorpe Primary School'!G60+'Newlands Primary School'!G56+'Ravenhurst Primary School'!G56</f>
        <v>-17808.969999999998</v>
      </c>
      <c r="H79" s="7">
        <f t="shared" si="13"/>
        <v>1.1509421120896028</v>
      </c>
      <c r="J79" s="9">
        <f>'Fernvale Primary School'!J52+'Glenmere Primary School'!J54+'Hinckley Parks Primary'!J54+'Hollycroft Primary School'!J51+'Langmoor Primary School'!J51+'Little Hill Primary School'!J58+'New Lubbesthorpe Primary School'!J60+'Newlands Primary School'!J56+'Ravenhurst Primary School'!J56</f>
        <v>1407074.96</v>
      </c>
      <c r="K79" s="9">
        <f>'Fernvale Primary School'!K52+'Glenmere Primary School'!K54+'Hinckley Parks Primary'!K54+'Hollycroft Primary School'!K51+'Langmoor Primary School'!K51+'Little Hill Primary School'!K58+'New Lubbesthorpe Primary School'!K60+'Newlands Primary School'!K56+'Ravenhurst Primary School'!K56</f>
        <v>1398745.4500000002</v>
      </c>
      <c r="L79" s="9">
        <f>'Fernvale Primary School'!L52+'Glenmere Primary School'!L54+'Hinckley Parks Primary'!L54+'Hollycroft Primary School'!L51+'Langmoor Primary School'!L51+'Little Hill Primary School'!L58+'New Lubbesthorpe Primary School'!L60+'Newlands Primary School'!L56+'Ravenhurst Primary School'!L56</f>
        <v>0</v>
      </c>
      <c r="M79" s="9">
        <f>'Fernvale Primary School'!M52+'Glenmere Primary School'!M54+'Hinckley Parks Primary'!M54+'Hollycroft Primary School'!M51+'Langmoor Primary School'!M51+'Little Hill Primary School'!M58+'New Lubbesthorpe Primary School'!M60+'Newlands Primary School'!M56+'Ravenhurst Primary School'!M56</f>
        <v>-8329.51</v>
      </c>
      <c r="N79" s="7">
        <f t="shared" si="14"/>
        <v>1.005954986305764</v>
      </c>
      <c r="P79" s="9">
        <f>'Fernvale Primary School'!P52+'Glenmere Primary School'!P54+'Hinckley Parks Primary'!P54+'Hollycroft Primary School'!P51+'Langmoor Primary School'!P51+'Little Hill Primary School'!P58+'New Lubbesthorpe Primary School'!P60+'Newlands Primary School'!P56+'Ravenhurst Primary School'!P56</f>
        <v>1440098.8900000001</v>
      </c>
      <c r="Q79" s="9">
        <f>'Fernvale Primary School'!Q52+'Glenmere Primary School'!Q54+'Hinckley Parks Primary'!Q54+'Hollycroft Primary School'!Q51+'Langmoor Primary School'!Q51+'Little Hill Primary School'!Q58+'New Lubbesthorpe Primary School'!Q60+'Newlands Primary School'!Q56+'Ravenhurst Primary School'!Q56</f>
        <v>1398745.4500000002</v>
      </c>
      <c r="R79" s="9">
        <f>'Fernvale Primary School'!R52+'Glenmere Primary School'!R54+'Hinckley Parks Primary'!R54+'Hollycroft Primary School'!R51+'Langmoor Primary School'!R51+'Little Hill Primary School'!R58+'New Lubbesthorpe Primary School'!R60+'Newlands Primary School'!R56+'Ravenhurst Primary School'!R56</f>
        <v>41353.440000000002</v>
      </c>
      <c r="T79" s="9">
        <f>'Fernvale Primary School'!T52+'Glenmere Primary School'!T54+'Hinckley Parks Primary'!T54+'Hollycroft Primary School'!T51+'Langmoor Primary School'!T51+'Little Hill Primary School'!T58+'New Lubbesthorpe Primary School'!T60+'Newlands Primary School'!T56+'Ravenhurst Primary School'!T56</f>
        <v>1398745.4500000002</v>
      </c>
      <c r="U79" s="9">
        <f>'Fernvale Primary School'!U52+'Glenmere Primary School'!U54+'Hinckley Parks Primary'!U54+'Hollycroft Primary School'!U51+'Langmoor Primary School'!U51+'Little Hill Primary School'!U58+'New Lubbesthorpe Primary School'!U60+'Newlands Primary School'!U56+'Ravenhurst Primary School'!U56</f>
        <v>1407074.96</v>
      </c>
      <c r="V79" s="9">
        <f>IF('Fernvale Primary School'!V52="",0,'Fernvale Primary School'!V52)+IF('Glenmere Primary School'!V54="",0,'Glenmere Primary School'!V54)+IF('Hinckley Parks Primary'!V54="",0,'Hinckley Parks Primary'!V54)+IF('Hollycroft Primary School'!V51="",0,'Hollycroft Primary School'!V51)+IF('Langmoor Primary School'!V51="",0,'Langmoor Primary School'!V51)+IF('Little Hill Primary School'!V58="",0,'Little Hill Primary School'!V58)+IF('New Lubbesthorpe Primary School'!V60="",0,'New Lubbesthorpe Primary School'!V60)+IF('Newlands Primary School'!V56="",0,'Newlands Primary School'!V56)+IF('Ravenhurst Primary School'!V56="",0,'Ravenhurst Primary School'!V56)</f>
        <v>0</v>
      </c>
      <c r="W79" s="9">
        <f>'Fernvale Primary School'!W52+'Glenmere Primary School'!W54+'Hinckley Parks Primary'!W54+'Hollycroft Primary School'!W51+'Langmoor Primary School'!W51+'Little Hill Primary School'!W58+'New Lubbesthorpe Primary School'!W60+'Newlands Primary School'!W56+'Ravenhurst Primary School'!W56</f>
        <v>0</v>
      </c>
      <c r="X79" s="9">
        <f>'Fernvale Primary School'!X52+'Glenmere Primary School'!X54+'Hinckley Parks Primary'!X54+'Hollycroft Primary School'!X51+'Langmoor Primary School'!X51+'Little Hill Primary School'!X58+'New Lubbesthorpe Primary School'!X60+'Newlands Primary School'!X56+'Ravenhurst Primary School'!X56</f>
        <v>1407074.96</v>
      </c>
      <c r="Y79" s="9">
        <f>'Fernvale Primary School'!Y52+'Glenmere Primary School'!Y54+'Hinckley Parks Primary'!Y54+'Hollycroft Primary School'!Y51+'Langmoor Primary School'!Y51+'Little Hill Primary School'!Y58+'New Lubbesthorpe Primary School'!Y60+'Newlands Primary School'!Y56+'Ravenhurst Primary School'!Y56</f>
        <v>-8329.5099999999802</v>
      </c>
      <c r="Z79" s="7">
        <f t="shared" si="16"/>
        <v>-5.9549863057641967E-3</v>
      </c>
    </row>
    <row r="80" spans="2:26" collapsed="1" x14ac:dyDescent="0.25">
      <c r="B80" t="s">
        <v>88</v>
      </c>
      <c r="D80" s="6">
        <f>SUM(D81:D85)</f>
        <v>8068.73</v>
      </c>
      <c r="E80" s="6">
        <f>SUM(E81:E85)</f>
        <v>4833.34</v>
      </c>
      <c r="F80" s="6">
        <f>SUM(F81:F85)</f>
        <v>0</v>
      </c>
      <c r="G80" s="6">
        <f>SUM(G81:G85)</f>
        <v>-3235.39</v>
      </c>
      <c r="H80" s="7">
        <f t="shared" si="13"/>
        <v>1.6693901111860534</v>
      </c>
      <c r="J80" s="6">
        <f>SUM(J81:J85)</f>
        <v>469498.82</v>
      </c>
      <c r="K80" s="6">
        <f>SUM(K81:K85)</f>
        <v>395486</v>
      </c>
      <c r="L80" s="6">
        <f>SUM(L81:L85)</f>
        <v>0</v>
      </c>
      <c r="M80" s="6">
        <f>SUM(M81:M85)</f>
        <v>-74012.820000000022</v>
      </c>
      <c r="N80" s="7">
        <f t="shared" si="14"/>
        <v>1.1871439696980424</v>
      </c>
      <c r="P80" s="6">
        <f>SUM(P81:P85)</f>
        <v>207970.98</v>
      </c>
      <c r="Q80" s="6">
        <f>SUM(Q81:Q85)</f>
        <v>395486</v>
      </c>
      <c r="R80" s="6">
        <f>SUM(R81:R85)</f>
        <v>-187515.02000000002</v>
      </c>
      <c r="T80" s="6">
        <f t="shared" ref="T80:Y80" si="18">SUM(T81:T85)</f>
        <v>395486</v>
      </c>
      <c r="U80" s="6">
        <f t="shared" si="18"/>
        <v>469498.82</v>
      </c>
      <c r="V80" s="6">
        <f t="shared" si="18"/>
        <v>0</v>
      </c>
      <c r="W80" s="6">
        <f t="shared" si="18"/>
        <v>0</v>
      </c>
      <c r="X80" s="6">
        <f t="shared" si="18"/>
        <v>469498.82</v>
      </c>
      <c r="Y80" s="6">
        <f t="shared" si="18"/>
        <v>-74012.820000000022</v>
      </c>
      <c r="Z80" s="7">
        <f t="shared" si="16"/>
        <v>-0.18714396969804245</v>
      </c>
    </row>
    <row r="81" spans="2:26" hidden="1" outlineLevel="1" x14ac:dyDescent="0.25">
      <c r="C81" s="8" t="s">
        <v>89</v>
      </c>
      <c r="D81" s="9">
        <f>'Fernvale Primary School'!D54+'Hinckley Parks Primary'!D56+'Newlands Primary School'!D58+'Ravenhurst Primary School'!D58</f>
        <v>4474.8999999999996</v>
      </c>
      <c r="E81" s="9">
        <f>'Fernvale Primary School'!E54+'Hinckley Parks Primary'!E56+'Newlands Primary School'!E58+'Ravenhurst Primary School'!E58</f>
        <v>2666.67</v>
      </c>
      <c r="F81" s="9">
        <f>'Fernvale Primary School'!F54+'Hinckley Parks Primary'!F56+'Newlands Primary School'!F58+'Ravenhurst Primary School'!F58</f>
        <v>0</v>
      </c>
      <c r="G81" s="9">
        <f>'Fernvale Primary School'!G54+'Hinckley Parks Primary'!G56+'Newlands Primary School'!G58+'Ravenhurst Primary School'!G58</f>
        <v>-1808.2299999999996</v>
      </c>
      <c r="H81" s="7">
        <f t="shared" si="13"/>
        <v>1.6780854023932468</v>
      </c>
      <c r="J81" s="9">
        <f>'Fernvale Primary School'!J54+'Hinckley Parks Primary'!J56+'Newlands Primary School'!J58+'Ravenhurst Primary School'!J58</f>
        <v>104529.46</v>
      </c>
      <c r="K81" s="9">
        <f>'Fernvale Primary School'!K54+'Hinckley Parks Primary'!K56+'Newlands Primary School'!K58+'Ravenhurst Primary School'!K58</f>
        <v>110013</v>
      </c>
      <c r="L81" s="9">
        <f>'Fernvale Primary School'!L54+'Hinckley Parks Primary'!L56+'Newlands Primary School'!L58+'Ravenhurst Primary School'!L58</f>
        <v>0</v>
      </c>
      <c r="M81" s="9">
        <f>'Fernvale Primary School'!M54+'Hinckley Parks Primary'!M56+'Newlands Primary School'!M58+'Ravenhurst Primary School'!M58</f>
        <v>5483.5399999999936</v>
      </c>
      <c r="N81" s="7">
        <f t="shared" si="14"/>
        <v>0.95015552707407314</v>
      </c>
      <c r="P81" s="9">
        <f>'Fernvale Primary School'!P54+'Hinckley Parks Primary'!P56+'Newlands Primary School'!P58+'Ravenhurst Primary School'!P58</f>
        <v>28307.98</v>
      </c>
      <c r="Q81" s="9">
        <f>'Fernvale Primary School'!Q54+'Hinckley Parks Primary'!Q56+'Newlands Primary School'!Q58+'Ravenhurst Primary School'!Q58</f>
        <v>110013</v>
      </c>
      <c r="R81" s="9">
        <f>'Fernvale Primary School'!R54+'Hinckley Parks Primary'!R56+'Newlands Primary School'!R58+'Ravenhurst Primary School'!R58</f>
        <v>-81705.02</v>
      </c>
      <c r="T81" s="9">
        <f>'Fernvale Primary School'!T54+'Hinckley Parks Primary'!T56+'Newlands Primary School'!T58+'Ravenhurst Primary School'!T58</f>
        <v>110013</v>
      </c>
      <c r="U81" s="9">
        <f>'Fernvale Primary School'!U54+'Hinckley Parks Primary'!U56+'Newlands Primary School'!U58+'Ravenhurst Primary School'!U58</f>
        <v>104529.46</v>
      </c>
      <c r="V81" s="9">
        <f>IF('Fernvale Primary School'!V54="",0,'Fernvale Primary School'!V54)+IF('Hinckley Parks Primary'!V56="",0,'Hinckley Parks Primary'!V56)+IF('Newlands Primary School'!V58="",0,'Newlands Primary School'!V58)+IF('Ravenhurst Primary School'!V58="",0,'Ravenhurst Primary School'!V58)</f>
        <v>0</v>
      </c>
      <c r="W81" s="9">
        <f>'Fernvale Primary School'!W54+'Hinckley Parks Primary'!W56+'Newlands Primary School'!W58+'Ravenhurst Primary School'!W58</f>
        <v>0</v>
      </c>
      <c r="X81" s="9">
        <f>'Fernvale Primary School'!X54+'Hinckley Parks Primary'!X56+'Newlands Primary School'!X58+'Ravenhurst Primary School'!X58</f>
        <v>104529.46</v>
      </c>
      <c r="Y81" s="9">
        <f>'Fernvale Primary School'!Y54+'Hinckley Parks Primary'!Y56+'Newlands Primary School'!Y58+'Ravenhurst Primary School'!Y58</f>
        <v>5483.5399999999936</v>
      </c>
      <c r="Z81" s="7">
        <f t="shared" si="16"/>
        <v>4.9844472925926878E-2</v>
      </c>
    </row>
    <row r="82" spans="2:26" hidden="1" outlineLevel="1" x14ac:dyDescent="0.25">
      <c r="C82" s="8" t="s">
        <v>90</v>
      </c>
      <c r="D82" s="9">
        <f>'Fernvale Primary School'!D55+'Glenmere Primary School'!D56+'Hinckley Parks Primary'!D57+'Langmoor Primary School'!D53+'Little Hill Primary School'!D60+'Newlands Primary School'!D59+'Ravenhurst Primary School'!D59</f>
        <v>2473.09</v>
      </c>
      <c r="E82" s="9">
        <f>'Fernvale Primary School'!E55+'Glenmere Primary School'!E56+'Hinckley Parks Primary'!E57+'Langmoor Primary School'!E53+'Little Hill Primary School'!E60+'Newlands Primary School'!E59+'Ravenhurst Primary School'!E59</f>
        <v>500</v>
      </c>
      <c r="F82" s="9">
        <f>'Fernvale Primary School'!F55+'Glenmere Primary School'!F56+'Hinckley Parks Primary'!F57+'Langmoor Primary School'!F53+'Little Hill Primary School'!F60+'Newlands Primary School'!F59+'Ravenhurst Primary School'!F59</f>
        <v>0</v>
      </c>
      <c r="G82" s="9">
        <f>'Fernvale Primary School'!G55+'Glenmere Primary School'!G56+'Hinckley Parks Primary'!G57+'Langmoor Primary School'!G53+'Little Hill Primary School'!G60+'Newlands Primary School'!G59+'Ravenhurst Primary School'!G59</f>
        <v>-1973.09</v>
      </c>
      <c r="H82" s="7">
        <f t="shared" si="13"/>
        <v>4.94618</v>
      </c>
      <c r="J82" s="9">
        <f>'Fernvale Primary School'!J55+'Glenmere Primary School'!J56+'Hinckley Parks Primary'!J57+'Langmoor Primary School'!J53+'Little Hill Primary School'!J60+'Newlands Primary School'!J59+'Ravenhurst Primary School'!J59</f>
        <v>175588.99000000002</v>
      </c>
      <c r="K82" s="9">
        <f>'Fernvale Primary School'!K55+'Glenmere Primary School'!K56+'Hinckley Parks Primary'!K57+'Langmoor Primary School'!K53+'Little Hill Primary School'!K60+'Newlands Primary School'!K59+'Ravenhurst Primary School'!K59</f>
        <v>203500</v>
      </c>
      <c r="L82" s="9">
        <f>'Fernvale Primary School'!L55+'Glenmere Primary School'!L56+'Hinckley Parks Primary'!L57+'Langmoor Primary School'!L53+'Little Hill Primary School'!L60+'Newlands Primary School'!L59+'Ravenhurst Primary School'!L59</f>
        <v>0</v>
      </c>
      <c r="M82" s="9">
        <f>'Fernvale Primary School'!M55+'Glenmere Primary School'!M56+'Hinckley Parks Primary'!M57+'Langmoor Primary School'!M53+'Little Hill Primary School'!M60+'Newlands Primary School'!M59+'Ravenhurst Primary School'!M59</f>
        <v>27911.00999999998</v>
      </c>
      <c r="N82" s="7">
        <f t="shared" si="14"/>
        <v>0.86284515970515985</v>
      </c>
      <c r="P82" s="9">
        <f>'Fernvale Primary School'!P55+'Glenmere Primary School'!P56+'Hinckley Parks Primary'!P57+'Langmoor Primary School'!P53+'Little Hill Primary School'!P60+'Newlands Primary School'!P59+'Ravenhurst Primary School'!P59</f>
        <v>104398</v>
      </c>
      <c r="Q82" s="9">
        <f>'Fernvale Primary School'!Q55+'Glenmere Primary School'!Q56+'Hinckley Parks Primary'!Q57+'Langmoor Primary School'!Q53+'Little Hill Primary School'!Q60+'Newlands Primary School'!Q59+'Ravenhurst Primary School'!Q59</f>
        <v>203500</v>
      </c>
      <c r="R82" s="9">
        <f>'Fernvale Primary School'!R55+'Glenmere Primary School'!R56+'Hinckley Parks Primary'!R57+'Langmoor Primary School'!R53+'Little Hill Primary School'!R60+'Newlands Primary School'!R59+'Ravenhurst Primary School'!R59</f>
        <v>-99102</v>
      </c>
      <c r="T82" s="9">
        <f>'Fernvale Primary School'!T55+'Glenmere Primary School'!T56+'Hinckley Parks Primary'!T57+'Langmoor Primary School'!T53+'Little Hill Primary School'!T60+'Newlands Primary School'!T59+'Ravenhurst Primary School'!T59</f>
        <v>203500</v>
      </c>
      <c r="U82" s="9">
        <f>'Fernvale Primary School'!U55+'Glenmere Primary School'!U56+'Hinckley Parks Primary'!U57+'Langmoor Primary School'!U53+'Little Hill Primary School'!U60+'Newlands Primary School'!U59+'Ravenhurst Primary School'!U59</f>
        <v>175588.99000000002</v>
      </c>
      <c r="V82" s="9">
        <f>IF('Fernvale Primary School'!V55="",0,'Fernvale Primary School'!V55)+IF('Glenmere Primary School'!V56="",0,'Glenmere Primary School'!V56)+IF('Hinckley Parks Primary'!V57="",0,'Hinckley Parks Primary'!V57)+IF('Langmoor Primary School'!V53="",0,'Langmoor Primary School'!V53)+IF('Little Hill Primary School'!V60="",0,'Little Hill Primary School'!V60)+IF('Newlands Primary School'!V59="",0,'Newlands Primary School'!V59)+IF('Ravenhurst Primary School'!V59="",0,'Ravenhurst Primary School'!V59)</f>
        <v>0</v>
      </c>
      <c r="W82" s="9">
        <f>'Fernvale Primary School'!W55+'Glenmere Primary School'!W56+'Hinckley Parks Primary'!W57+'Langmoor Primary School'!W53+'Little Hill Primary School'!W60+'Newlands Primary School'!W59+'Ravenhurst Primary School'!W59</f>
        <v>0</v>
      </c>
      <c r="X82" s="9">
        <f>'Fernvale Primary School'!X55+'Glenmere Primary School'!X56+'Hinckley Parks Primary'!X57+'Langmoor Primary School'!X53+'Little Hill Primary School'!X60+'Newlands Primary School'!X59+'Ravenhurst Primary School'!X59</f>
        <v>175588.99000000002</v>
      </c>
      <c r="Y82" s="9">
        <f>'Fernvale Primary School'!Y55+'Glenmere Primary School'!Y56+'Hinckley Parks Primary'!Y57+'Langmoor Primary School'!Y53+'Little Hill Primary School'!Y60+'Newlands Primary School'!Y59+'Ravenhurst Primary School'!Y59</f>
        <v>27911.00999999998</v>
      </c>
      <c r="Z82" s="7">
        <f t="shared" si="16"/>
        <v>0.13715484029484021</v>
      </c>
    </row>
    <row r="83" spans="2:26" hidden="1" outlineLevel="1" x14ac:dyDescent="0.25">
      <c r="C83" s="8" t="s">
        <v>91</v>
      </c>
      <c r="D83" s="9">
        <f>'Fernvale Primary School'!D56+'Hollycroft Primary School'!D53+'Little Hill Primary School'!D61+'New Lubbesthorpe Primary School'!D62+'Newlands Primary School'!D60+'Ravenhurst Primary School'!D60</f>
        <v>1120.74</v>
      </c>
      <c r="E83" s="9">
        <f>'Fernvale Primary School'!E56+'Hollycroft Primary School'!E53+'Little Hill Primary School'!E61+'New Lubbesthorpe Primary School'!E62+'Newlands Primary School'!E60+'Ravenhurst Primary School'!E60</f>
        <v>1666.67</v>
      </c>
      <c r="F83" s="9">
        <f>'Fernvale Primary School'!F56+'Hollycroft Primary School'!F53+'Little Hill Primary School'!F61+'New Lubbesthorpe Primary School'!F62+'Newlands Primary School'!F60+'Ravenhurst Primary School'!F60</f>
        <v>0</v>
      </c>
      <c r="G83" s="9">
        <f>'Fernvale Primary School'!G56+'Hollycroft Primary School'!G53+'Little Hill Primary School'!G61+'New Lubbesthorpe Primary School'!G62+'Newlands Primary School'!G60+'Ravenhurst Primary School'!G60</f>
        <v>545.92999999999995</v>
      </c>
      <c r="H83" s="7">
        <f t="shared" si="13"/>
        <v>0.6724426551146897</v>
      </c>
      <c r="J83" s="9">
        <f>'Fernvale Primary School'!J56+'Hollycroft Primary School'!J53+'Little Hill Primary School'!J61+'New Lubbesthorpe Primary School'!J62+'Newlands Primary School'!J60+'Ravenhurst Primary School'!J60</f>
        <v>180078.36</v>
      </c>
      <c r="K83" s="9">
        <f>'Fernvale Primary School'!K56+'Hollycroft Primary School'!K53+'Little Hill Primary School'!K61+'New Lubbesthorpe Primary School'!K62+'Newlands Primary School'!K60+'Ravenhurst Primary School'!K60</f>
        <v>79815</v>
      </c>
      <c r="L83" s="9">
        <f>'Fernvale Primary School'!L56+'Hollycroft Primary School'!L53+'Little Hill Primary School'!L61+'New Lubbesthorpe Primary School'!L62+'Newlands Primary School'!L60+'Ravenhurst Primary School'!L60</f>
        <v>0</v>
      </c>
      <c r="M83" s="9">
        <f>'Fernvale Primary School'!M56+'Hollycroft Primary School'!M53+'Little Hill Primary School'!M61+'New Lubbesthorpe Primary School'!M62+'Newlands Primary School'!M60+'Ravenhurst Primary School'!M60</f>
        <v>-100263.36</v>
      </c>
      <c r="N83" s="7">
        <f t="shared" si="14"/>
        <v>2.2561969554595001</v>
      </c>
      <c r="P83" s="9">
        <f>'Fernvale Primary School'!P56+'Hollycroft Primary School'!P53+'Little Hill Primary School'!P61+'New Lubbesthorpe Primary School'!P62+'Newlands Primary School'!P60+'Ravenhurst Primary School'!P60</f>
        <v>75265</v>
      </c>
      <c r="Q83" s="9">
        <f>'Fernvale Primary School'!Q56+'Hollycroft Primary School'!Q53+'Little Hill Primary School'!Q61+'New Lubbesthorpe Primary School'!Q62+'Newlands Primary School'!Q60+'Ravenhurst Primary School'!Q60</f>
        <v>79815</v>
      </c>
      <c r="R83" s="9">
        <f>'Fernvale Primary School'!R56+'Hollycroft Primary School'!R53+'Little Hill Primary School'!R61+'New Lubbesthorpe Primary School'!R62+'Newlands Primary School'!R60+'Ravenhurst Primary School'!R60</f>
        <v>-4550</v>
      </c>
      <c r="T83" s="9">
        <f>'Fernvale Primary School'!T56+'Hollycroft Primary School'!T53+'Little Hill Primary School'!T61+'New Lubbesthorpe Primary School'!T62+'Newlands Primary School'!T60+'Ravenhurst Primary School'!T60</f>
        <v>79815</v>
      </c>
      <c r="U83" s="9">
        <f>'Fernvale Primary School'!U56+'Hollycroft Primary School'!U53+'Little Hill Primary School'!U61+'New Lubbesthorpe Primary School'!U62+'Newlands Primary School'!U60+'Ravenhurst Primary School'!U60</f>
        <v>180078.36</v>
      </c>
      <c r="V83" s="9">
        <f>IF('Fernvale Primary School'!V56="",0,'Fernvale Primary School'!V56)+IF('Hollycroft Primary School'!V53="",0,'Hollycroft Primary School'!V53)+IF('Little Hill Primary School'!V61="",0,'Little Hill Primary School'!V61)+IF('New Lubbesthorpe Primary School'!V62="",0,'New Lubbesthorpe Primary School'!V62)+IF('Newlands Primary School'!V60="",0,'Newlands Primary School'!V60)+IF('Ravenhurst Primary School'!V60="",0,'Ravenhurst Primary School'!V60)</f>
        <v>0</v>
      </c>
      <c r="W83" s="9">
        <f>'Fernvale Primary School'!W56+'Hollycroft Primary School'!W53+'Little Hill Primary School'!W61+'New Lubbesthorpe Primary School'!W62+'Newlands Primary School'!W60+'Ravenhurst Primary School'!W60</f>
        <v>0</v>
      </c>
      <c r="X83" s="9">
        <f>'Fernvale Primary School'!X56+'Hollycroft Primary School'!X53+'Little Hill Primary School'!X61+'New Lubbesthorpe Primary School'!X62+'Newlands Primary School'!X60+'Ravenhurst Primary School'!X60</f>
        <v>180078.36</v>
      </c>
      <c r="Y83" s="9">
        <f>'Fernvale Primary School'!Y56+'Hollycroft Primary School'!Y53+'Little Hill Primary School'!Y61+'New Lubbesthorpe Primary School'!Y62+'Newlands Primary School'!Y60+'Ravenhurst Primary School'!Y60</f>
        <v>-100263.36</v>
      </c>
      <c r="Z83" s="7">
        <f t="shared" si="16"/>
        <v>-1.2561969554595001</v>
      </c>
    </row>
    <row r="84" spans="2:26" hidden="1" outlineLevel="1" x14ac:dyDescent="0.25">
      <c r="C84" s="8" t="s">
        <v>92</v>
      </c>
      <c r="D84" s="9">
        <f>'Fernvale Primary School'!D57</f>
        <v>0</v>
      </c>
      <c r="E84" s="9">
        <f>'Fernvale Primary School'!E57</f>
        <v>0</v>
      </c>
      <c r="F84" s="9">
        <f>'Fernvale Primary School'!F57</f>
        <v>0</v>
      </c>
      <c r="G84" s="9">
        <f>'Fernvale Primary School'!G57</f>
        <v>0</v>
      </c>
      <c r="H84" s="7">
        <f t="shared" si="13"/>
        <v>0</v>
      </c>
      <c r="J84" s="9">
        <f>'Fernvale Primary School'!J57</f>
        <v>4212</v>
      </c>
      <c r="K84" s="9">
        <f>'Fernvale Primary School'!K57</f>
        <v>2158</v>
      </c>
      <c r="L84" s="9">
        <f>'Fernvale Primary School'!L57</f>
        <v>0</v>
      </c>
      <c r="M84" s="9">
        <f>'Fernvale Primary School'!M57</f>
        <v>-2054</v>
      </c>
      <c r="N84" s="7">
        <f t="shared" si="14"/>
        <v>1.9518072289156627</v>
      </c>
      <c r="P84" s="9">
        <f>'Fernvale Primary School'!P57</f>
        <v>0</v>
      </c>
      <c r="Q84" s="9">
        <f>'Fernvale Primary School'!Q57</f>
        <v>2158</v>
      </c>
      <c r="R84" s="9">
        <f>'Fernvale Primary School'!R57</f>
        <v>-2158</v>
      </c>
      <c r="T84" s="9">
        <f>'Fernvale Primary School'!T57</f>
        <v>2158</v>
      </c>
      <c r="U84" s="9">
        <f>'Fernvale Primary School'!U57</f>
        <v>4212</v>
      </c>
      <c r="V84" s="9">
        <f>IF('Fernvale Primary School'!V57="",0,'Fernvale Primary School'!V57)</f>
        <v>0</v>
      </c>
      <c r="W84" s="9">
        <f>'Fernvale Primary School'!W57</f>
        <v>0</v>
      </c>
      <c r="X84" s="9">
        <f>'Fernvale Primary School'!X57</f>
        <v>4212</v>
      </c>
      <c r="Y84" s="9">
        <f>'Fernvale Primary School'!Y57</f>
        <v>-2054</v>
      </c>
      <c r="Z84" s="7">
        <f t="shared" si="16"/>
        <v>-0.95180722891566261</v>
      </c>
    </row>
    <row r="85" spans="2:26" hidden="1" outlineLevel="1" x14ac:dyDescent="0.25">
      <c r="C85" s="8" t="s">
        <v>93</v>
      </c>
      <c r="D85" s="9">
        <f>'Hinckley Parks Primary'!D58</f>
        <v>0</v>
      </c>
      <c r="E85" s="9">
        <f>'Hinckley Parks Primary'!E58</f>
        <v>0</v>
      </c>
      <c r="F85" s="9">
        <f>'Hinckley Parks Primary'!F58</f>
        <v>0</v>
      </c>
      <c r="G85" s="9">
        <f>'Hinckley Parks Primary'!G58</f>
        <v>0</v>
      </c>
      <c r="H85" s="7">
        <f t="shared" si="13"/>
        <v>0</v>
      </c>
      <c r="J85" s="9">
        <f>'Hinckley Parks Primary'!J58</f>
        <v>5090.01</v>
      </c>
      <c r="K85" s="9">
        <f>'Hinckley Parks Primary'!K58</f>
        <v>0</v>
      </c>
      <c r="L85" s="9">
        <f>'Hinckley Parks Primary'!L58</f>
        <v>0</v>
      </c>
      <c r="M85" s="9">
        <f>'Hinckley Parks Primary'!M58</f>
        <v>-5090.01</v>
      </c>
      <c r="N85" s="7">
        <f t="shared" si="14"/>
        <v>0</v>
      </c>
      <c r="P85" s="9">
        <f>'Hinckley Parks Primary'!P58</f>
        <v>0</v>
      </c>
      <c r="Q85" s="9">
        <f>'Hinckley Parks Primary'!Q58</f>
        <v>0</v>
      </c>
      <c r="R85" s="9">
        <f>'Hinckley Parks Primary'!R58</f>
        <v>0</v>
      </c>
      <c r="T85" s="9">
        <f>'Hinckley Parks Primary'!T58</f>
        <v>0</v>
      </c>
      <c r="U85" s="9">
        <f>'Hinckley Parks Primary'!U58</f>
        <v>5090.01</v>
      </c>
      <c r="V85" s="9">
        <f>IF('Hinckley Parks Primary'!V58="",0,'Hinckley Parks Primary'!V58)</f>
        <v>0</v>
      </c>
      <c r="W85" s="9">
        <f>'Hinckley Parks Primary'!W58</f>
        <v>0</v>
      </c>
      <c r="X85" s="9">
        <f>'Hinckley Parks Primary'!X58</f>
        <v>5090.01</v>
      </c>
      <c r="Y85" s="9">
        <f>'Hinckley Parks Primary'!Y58</f>
        <v>-5090.01</v>
      </c>
      <c r="Z85" s="7">
        <f t="shared" si="16"/>
        <v>0</v>
      </c>
    </row>
    <row r="86" spans="2:26" collapsed="1" x14ac:dyDescent="0.25">
      <c r="B86" t="s">
        <v>94</v>
      </c>
      <c r="D86" s="6">
        <f>SUM(D87:D98)</f>
        <v>299121.71999999997</v>
      </c>
      <c r="E86" s="6">
        <f>SUM(E87:E98)</f>
        <v>281886.44999999995</v>
      </c>
      <c r="F86" s="6">
        <f>SUM(F87:F98)</f>
        <v>0</v>
      </c>
      <c r="G86" s="6">
        <f>SUM(G87:G98)</f>
        <v>-17235.27</v>
      </c>
      <c r="H86" s="7">
        <f t="shared" si="13"/>
        <v>1.0611425983760483</v>
      </c>
      <c r="J86" s="6">
        <f>SUM(J87:J98)</f>
        <v>3384082.9999999995</v>
      </c>
      <c r="K86" s="6">
        <f>SUM(K87:K98)</f>
        <v>3397970.27</v>
      </c>
      <c r="L86" s="6">
        <f>SUM(L87:L98)</f>
        <v>0</v>
      </c>
      <c r="M86" s="6">
        <f>SUM(M87:M98)</f>
        <v>13887.269999999991</v>
      </c>
      <c r="N86" s="7">
        <f t="shared" si="14"/>
        <v>0.99591306900987087</v>
      </c>
      <c r="P86" s="6">
        <f>SUM(P87:P98)</f>
        <v>3494469.01</v>
      </c>
      <c r="Q86" s="6">
        <f>SUM(Q87:Q98)</f>
        <v>3397970.27</v>
      </c>
      <c r="R86" s="6">
        <f>SUM(R87:R98)</f>
        <v>96498.739999999976</v>
      </c>
      <c r="T86" s="6">
        <f t="shared" ref="T86:Y86" si="19">SUM(T87:T98)</f>
        <v>3397970.27</v>
      </c>
      <c r="U86" s="6">
        <f t="shared" si="19"/>
        <v>3384082.9999999995</v>
      </c>
      <c r="V86" s="6">
        <f t="shared" si="19"/>
        <v>0</v>
      </c>
      <c r="W86" s="6">
        <f t="shared" si="19"/>
        <v>0</v>
      </c>
      <c r="X86" s="6">
        <f t="shared" si="19"/>
        <v>3384082.9999999995</v>
      </c>
      <c r="Y86" s="6">
        <f t="shared" si="19"/>
        <v>13887.26999999997</v>
      </c>
      <c r="Z86" s="7">
        <f t="shared" si="16"/>
        <v>4.0869309901289891E-3</v>
      </c>
    </row>
    <row r="87" spans="2:26" hidden="1" outlineLevel="1" x14ac:dyDescent="0.25">
      <c r="C87" s="8" t="s">
        <v>95</v>
      </c>
      <c r="D87" s="9">
        <f>'Fernvale Primary School'!D59+'Glenmere Primary School'!D58+'Hinckley Parks Primary'!D60+'Hollycroft Primary School'!D55+'Langmoor Primary School'!D55+'Little Hill Primary School'!D63+'New Lubbesthorpe Primary School'!D64+'Newlands Primary School'!D62+'Ravenhurst Primary School'!D62</f>
        <v>202392.34999999998</v>
      </c>
      <c r="E87" s="9">
        <f>'Fernvale Primary School'!E59+'Glenmere Primary School'!E58+'Hinckley Parks Primary'!E60+'Hollycroft Primary School'!E55+'Langmoor Primary School'!E55+'Little Hill Primary School'!E63+'New Lubbesthorpe Primary School'!E64+'Newlands Primary School'!E62+'Ravenhurst Primary School'!E62</f>
        <v>192890.46999999997</v>
      </c>
      <c r="F87" s="9">
        <f>'Fernvale Primary School'!F59+'Glenmere Primary School'!F58+'Hinckley Parks Primary'!F60+'Hollycroft Primary School'!F55+'Langmoor Primary School'!F55+'Little Hill Primary School'!F63+'New Lubbesthorpe Primary School'!F64+'Newlands Primary School'!F62+'Ravenhurst Primary School'!F62</f>
        <v>0</v>
      </c>
      <c r="G87" s="9">
        <f>'Fernvale Primary School'!G59+'Glenmere Primary School'!G58+'Hinckley Parks Primary'!G60+'Hollycroft Primary School'!G55+'Langmoor Primary School'!G55+'Little Hill Primary School'!G63+'New Lubbesthorpe Primary School'!G64+'Newlands Primary School'!G62+'Ravenhurst Primary School'!G62</f>
        <v>-9501.880000000001</v>
      </c>
      <c r="H87" s="7">
        <f t="shared" si="13"/>
        <v>1.0492604948290085</v>
      </c>
      <c r="J87" s="9">
        <f>'Fernvale Primary School'!J59+'Glenmere Primary School'!J58+'Hinckley Parks Primary'!J60+'Hollycroft Primary School'!J55+'Langmoor Primary School'!J55+'Little Hill Primary School'!J63+'New Lubbesthorpe Primary School'!J64+'Newlands Primary School'!J62+'Ravenhurst Primary School'!J62</f>
        <v>2177037.08</v>
      </c>
      <c r="K87" s="9">
        <f>'Fernvale Primary School'!K59+'Glenmere Primary School'!K58+'Hinckley Parks Primary'!K60+'Hollycroft Primary School'!K55+'Langmoor Primary School'!K55+'Little Hill Primary School'!K63+'New Lubbesthorpe Primary School'!K64+'Newlands Primary School'!K62+'Ravenhurst Primary School'!K62</f>
        <v>2246472.36</v>
      </c>
      <c r="L87" s="9">
        <f>'Fernvale Primary School'!L59+'Glenmere Primary School'!L58+'Hinckley Parks Primary'!L60+'Hollycroft Primary School'!L55+'Langmoor Primary School'!L55+'Little Hill Primary School'!L63+'New Lubbesthorpe Primary School'!L64+'Newlands Primary School'!L62+'Ravenhurst Primary School'!L62</f>
        <v>0</v>
      </c>
      <c r="M87" s="9">
        <f>'Fernvale Primary School'!M59+'Glenmere Primary School'!M58+'Hinckley Parks Primary'!M60+'Hollycroft Primary School'!M55+'Langmoor Primary School'!M55+'Little Hill Primary School'!M63+'New Lubbesthorpe Primary School'!M64+'Newlands Primary School'!M62+'Ravenhurst Primary School'!M62</f>
        <v>69435.28</v>
      </c>
      <c r="N87" s="7">
        <f t="shared" si="14"/>
        <v>0.9690914158409677</v>
      </c>
      <c r="P87" s="9">
        <f>'Fernvale Primary School'!P59+'Glenmere Primary School'!P58+'Hinckley Parks Primary'!P60+'Hollycroft Primary School'!P55+'Langmoor Primary School'!P55+'Little Hill Primary School'!P63+'New Lubbesthorpe Primary School'!P64+'Newlands Primary School'!P62+'Ravenhurst Primary School'!P62</f>
        <v>2256973.1</v>
      </c>
      <c r="Q87" s="9">
        <f>'Fernvale Primary School'!Q59+'Glenmere Primary School'!Q58+'Hinckley Parks Primary'!Q60+'Hollycroft Primary School'!Q55+'Langmoor Primary School'!Q55+'Little Hill Primary School'!Q63+'New Lubbesthorpe Primary School'!Q64+'Newlands Primary School'!Q62+'Ravenhurst Primary School'!Q62</f>
        <v>2246472.36</v>
      </c>
      <c r="R87" s="9">
        <f>'Fernvale Primary School'!R59+'Glenmere Primary School'!R58+'Hinckley Parks Primary'!R60+'Hollycroft Primary School'!R55+'Langmoor Primary School'!R55+'Little Hill Primary School'!R63+'New Lubbesthorpe Primary School'!R64+'Newlands Primary School'!R62+'Ravenhurst Primary School'!R62</f>
        <v>10500.739999999998</v>
      </c>
      <c r="T87" s="9">
        <f>'Fernvale Primary School'!T59+'Glenmere Primary School'!T58+'Hinckley Parks Primary'!T60+'Hollycroft Primary School'!T55+'Langmoor Primary School'!T55+'Little Hill Primary School'!T63+'New Lubbesthorpe Primary School'!T64+'Newlands Primary School'!T62+'Ravenhurst Primary School'!T62</f>
        <v>2246472.36</v>
      </c>
      <c r="U87" s="9">
        <f>'Fernvale Primary School'!U59+'Glenmere Primary School'!U58+'Hinckley Parks Primary'!U60+'Hollycroft Primary School'!U55+'Langmoor Primary School'!U55+'Little Hill Primary School'!U63+'New Lubbesthorpe Primary School'!U64+'Newlands Primary School'!U62+'Ravenhurst Primary School'!U62</f>
        <v>2177037.08</v>
      </c>
      <c r="V87" s="9">
        <f>IF('Fernvale Primary School'!V59="",0,'Fernvale Primary School'!V59)+IF('Glenmere Primary School'!V58="",0,'Glenmere Primary School'!V58)+IF('Hinckley Parks Primary'!V60="",0,'Hinckley Parks Primary'!V60)+IF('Hollycroft Primary School'!V55="",0,'Hollycroft Primary School'!V55)+IF('Langmoor Primary School'!V55="",0,'Langmoor Primary School'!V55)+IF('Little Hill Primary School'!V63="",0,'Little Hill Primary School'!V63)+IF('New Lubbesthorpe Primary School'!V64="",0,'New Lubbesthorpe Primary School'!V64)+IF('Newlands Primary School'!V62="",0,'Newlands Primary School'!V62)+IF('Ravenhurst Primary School'!V62="",0,'Ravenhurst Primary School'!V62)</f>
        <v>0</v>
      </c>
      <c r="W87" s="9">
        <f>'Fernvale Primary School'!W59+'Glenmere Primary School'!W58+'Hinckley Parks Primary'!W60+'Hollycroft Primary School'!W55+'Langmoor Primary School'!W55+'Little Hill Primary School'!W63+'New Lubbesthorpe Primary School'!W64+'Newlands Primary School'!W62+'Ravenhurst Primary School'!W62</f>
        <v>0</v>
      </c>
      <c r="X87" s="9">
        <f>'Fernvale Primary School'!X59+'Glenmere Primary School'!X58+'Hinckley Parks Primary'!X60+'Hollycroft Primary School'!X55+'Langmoor Primary School'!X55+'Little Hill Primary School'!X63+'New Lubbesthorpe Primary School'!X64+'Newlands Primary School'!X62+'Ravenhurst Primary School'!X62</f>
        <v>2177037.08</v>
      </c>
      <c r="Y87" s="9">
        <f>'Fernvale Primary School'!Y59+'Glenmere Primary School'!Y58+'Hinckley Parks Primary'!Y60+'Hollycroft Primary School'!Y55+'Langmoor Primary School'!Y55+'Little Hill Primary School'!Y63+'New Lubbesthorpe Primary School'!Y64+'Newlands Primary School'!Y62+'Ravenhurst Primary School'!Y62</f>
        <v>69435.279999999984</v>
      </c>
      <c r="Z87" s="7">
        <f t="shared" si="16"/>
        <v>3.0908584159032335E-2</v>
      </c>
    </row>
    <row r="88" spans="2:26" hidden="1" outlineLevel="1" x14ac:dyDescent="0.25">
      <c r="C88" s="8" t="s">
        <v>96</v>
      </c>
      <c r="D88" s="9">
        <f>'Fernvale Primary School'!D60+'Glenmere Primary School'!D59+'Hinckley Parks Primary'!D61+'Hollycroft Primary School'!D56+'Langmoor Primary School'!D56+'Little Hill Primary School'!D64+'New Lubbesthorpe Primary School'!D65+'Newlands Primary School'!D63+'Ravenhurst Primary School'!D63</f>
        <v>1884.01</v>
      </c>
      <c r="E88" s="9">
        <f>'Fernvale Primary School'!E60+'Glenmere Primary School'!E59+'Hinckley Parks Primary'!E61+'Hollycroft Primary School'!E56+'Langmoor Primary School'!E56+'Little Hill Primary School'!E64+'New Lubbesthorpe Primary School'!E65+'Newlands Primary School'!E63+'Ravenhurst Primary School'!E63</f>
        <v>1083.33</v>
      </c>
      <c r="F88" s="9">
        <f>'Fernvale Primary School'!F60+'Glenmere Primary School'!F59+'Hinckley Parks Primary'!F61+'Hollycroft Primary School'!F56+'Langmoor Primary School'!F56+'Little Hill Primary School'!F64+'New Lubbesthorpe Primary School'!F65+'Newlands Primary School'!F63+'Ravenhurst Primary School'!F63</f>
        <v>0</v>
      </c>
      <c r="G88" s="9">
        <f>'Fernvale Primary School'!G60+'Glenmere Primary School'!G59+'Hinckley Parks Primary'!G61+'Hollycroft Primary School'!G56+'Langmoor Primary School'!G56+'Little Hill Primary School'!G64+'New Lubbesthorpe Primary School'!G65+'Newlands Primary School'!G63+'Ravenhurst Primary School'!G63</f>
        <v>-800.68</v>
      </c>
      <c r="H88" s="7">
        <f t="shared" si="13"/>
        <v>1.7390915048969382</v>
      </c>
      <c r="J88" s="9">
        <f>'Fernvale Primary School'!J60+'Glenmere Primary School'!J59+'Hinckley Parks Primary'!J61+'Hollycroft Primary School'!J56+'Langmoor Primary School'!J56+'Little Hill Primary School'!J64+'New Lubbesthorpe Primary School'!J65+'Newlands Primary School'!J63+'Ravenhurst Primary School'!J63</f>
        <v>26588.120000000003</v>
      </c>
      <c r="K88" s="9">
        <f>'Fernvale Primary School'!K60+'Glenmere Primary School'!K59+'Hinckley Parks Primary'!K61+'Hollycroft Primary School'!K56+'Langmoor Primary School'!K56+'Little Hill Primary School'!K64+'New Lubbesthorpe Primary School'!K65+'Newlands Primary School'!K63+'Ravenhurst Primary School'!K63</f>
        <v>22026.7</v>
      </c>
      <c r="L88" s="9">
        <f>'Fernvale Primary School'!L60+'Glenmere Primary School'!L59+'Hinckley Parks Primary'!L61+'Hollycroft Primary School'!L56+'Langmoor Primary School'!L56+'Little Hill Primary School'!L64+'New Lubbesthorpe Primary School'!L65+'Newlands Primary School'!L63+'Ravenhurst Primary School'!L63</f>
        <v>0</v>
      </c>
      <c r="M88" s="9">
        <f>'Fernvale Primary School'!M60+'Glenmere Primary School'!M59+'Hinckley Parks Primary'!M61+'Hollycroft Primary School'!M56+'Langmoor Primary School'!M56+'Little Hill Primary School'!M64+'New Lubbesthorpe Primary School'!M65+'Newlands Primary School'!M63+'Ravenhurst Primary School'!M63</f>
        <v>-4561.420000000001</v>
      </c>
      <c r="N88" s="7">
        <f t="shared" si="14"/>
        <v>1.2070859456931815</v>
      </c>
      <c r="P88" s="9">
        <f>'Fernvale Primary School'!P60+'Glenmere Primary School'!P59+'Hinckley Parks Primary'!P61+'Hollycroft Primary School'!P56+'Langmoor Primary School'!P56+'Little Hill Primary School'!P64+'New Lubbesthorpe Primary School'!P65+'Newlands Primary School'!P63+'Ravenhurst Primary School'!P63</f>
        <v>16126.7</v>
      </c>
      <c r="Q88" s="9">
        <f>'Fernvale Primary School'!Q60+'Glenmere Primary School'!Q59+'Hinckley Parks Primary'!Q61+'Hollycroft Primary School'!Q56+'Langmoor Primary School'!Q56+'Little Hill Primary School'!Q64+'New Lubbesthorpe Primary School'!Q65+'Newlands Primary School'!Q63+'Ravenhurst Primary School'!Q63</f>
        <v>22026.7</v>
      </c>
      <c r="R88" s="9">
        <f>'Fernvale Primary School'!R60+'Glenmere Primary School'!R59+'Hinckley Parks Primary'!R61+'Hollycroft Primary School'!R56+'Langmoor Primary School'!R56+'Little Hill Primary School'!R64+'New Lubbesthorpe Primary School'!R65+'Newlands Primary School'!R63+'Ravenhurst Primary School'!R63</f>
        <v>-5900</v>
      </c>
      <c r="T88" s="9">
        <f>'Fernvale Primary School'!T60+'Glenmere Primary School'!T59+'Hinckley Parks Primary'!T61+'Hollycroft Primary School'!T56+'Langmoor Primary School'!T56+'Little Hill Primary School'!T64+'New Lubbesthorpe Primary School'!T65+'Newlands Primary School'!T63+'Ravenhurst Primary School'!T63</f>
        <v>22026.7</v>
      </c>
      <c r="U88" s="9">
        <f>'Fernvale Primary School'!U60+'Glenmere Primary School'!U59+'Hinckley Parks Primary'!U61+'Hollycroft Primary School'!U56+'Langmoor Primary School'!U56+'Little Hill Primary School'!U64+'New Lubbesthorpe Primary School'!U65+'Newlands Primary School'!U63+'Ravenhurst Primary School'!U63</f>
        <v>26588.120000000003</v>
      </c>
      <c r="V88" s="9">
        <f>IF('Fernvale Primary School'!V60="",0,'Fernvale Primary School'!V60)+IF('Glenmere Primary School'!V59="",0,'Glenmere Primary School'!V59)+IF('Hinckley Parks Primary'!V61="",0,'Hinckley Parks Primary'!V61)+IF('Hollycroft Primary School'!V56="",0,'Hollycroft Primary School'!V56)+IF('Langmoor Primary School'!V56="",0,'Langmoor Primary School'!V56)+IF('Little Hill Primary School'!V64="",0,'Little Hill Primary School'!V64)+IF('New Lubbesthorpe Primary School'!V65="",0,'New Lubbesthorpe Primary School'!V65)+IF('Newlands Primary School'!V63="",0,'Newlands Primary School'!V63)+IF('Ravenhurst Primary School'!V63="",0,'Ravenhurst Primary School'!V63)</f>
        <v>0</v>
      </c>
      <c r="W88" s="9">
        <f>'Fernvale Primary School'!W60+'Glenmere Primary School'!W59+'Hinckley Parks Primary'!W61+'Hollycroft Primary School'!W56+'Langmoor Primary School'!W56+'Little Hill Primary School'!W64+'New Lubbesthorpe Primary School'!W65+'Newlands Primary School'!W63+'Ravenhurst Primary School'!W63</f>
        <v>0</v>
      </c>
      <c r="X88" s="9">
        <f>'Fernvale Primary School'!X60+'Glenmere Primary School'!X59+'Hinckley Parks Primary'!X61+'Hollycroft Primary School'!X56+'Langmoor Primary School'!X56+'Little Hill Primary School'!X64+'New Lubbesthorpe Primary School'!X65+'Newlands Primary School'!X63+'Ravenhurst Primary School'!X63</f>
        <v>26588.120000000003</v>
      </c>
      <c r="Y88" s="9">
        <f>'Fernvale Primary School'!Y60+'Glenmere Primary School'!Y59+'Hinckley Parks Primary'!Y61+'Hollycroft Primary School'!Y56+'Langmoor Primary School'!Y56+'Little Hill Primary School'!Y64+'New Lubbesthorpe Primary School'!Y65+'Newlands Primary School'!Y63+'Ravenhurst Primary School'!Y63</f>
        <v>-4561.420000000001</v>
      </c>
      <c r="Z88" s="7">
        <f t="shared" si="16"/>
        <v>-0.20708594569318151</v>
      </c>
    </row>
    <row r="89" spans="2:26" hidden="1" outlineLevel="1" x14ac:dyDescent="0.25">
      <c r="C89" s="8" t="s">
        <v>97</v>
      </c>
      <c r="D89" s="9">
        <f>'Fernvale Primary School'!D61+'Glenmere Primary School'!D60+'Hinckley Parks Primary'!D62+'Hollycroft Primary School'!D57+'Langmoor Primary School'!D57+'Little Hill Primary School'!D65+'New Lubbesthorpe Primary School'!D66+'Newlands Primary School'!D64+'Ravenhurst Primary School'!D64</f>
        <v>20456.240000000002</v>
      </c>
      <c r="E89" s="9">
        <f>'Fernvale Primary School'!E61+'Glenmere Primary School'!E60+'Hinckley Parks Primary'!E62+'Hollycroft Primary School'!E57+'Langmoor Primary School'!E57+'Little Hill Primary School'!E65+'New Lubbesthorpe Primary School'!E66+'Newlands Primary School'!E64+'Ravenhurst Primary School'!E64</f>
        <v>20143.3</v>
      </c>
      <c r="F89" s="9">
        <f>'Fernvale Primary School'!F61+'Glenmere Primary School'!F60+'Hinckley Parks Primary'!F62+'Hollycroft Primary School'!F57+'Langmoor Primary School'!F57+'Little Hill Primary School'!F65+'New Lubbesthorpe Primary School'!F66+'Newlands Primary School'!F64+'Ravenhurst Primary School'!F64</f>
        <v>0</v>
      </c>
      <c r="G89" s="9">
        <f>'Fernvale Primary School'!G61+'Glenmere Primary School'!G60+'Hinckley Parks Primary'!G62+'Hollycroft Primary School'!G57+'Langmoor Primary School'!G57+'Little Hill Primary School'!G65+'New Lubbesthorpe Primary School'!G66+'Newlands Primary School'!G64+'Ravenhurst Primary School'!G64</f>
        <v>-312.94000000000011</v>
      </c>
      <c r="H89" s="7">
        <f t="shared" si="13"/>
        <v>1.015535686804049</v>
      </c>
      <c r="J89" s="9">
        <f>'Fernvale Primary School'!J61+'Glenmere Primary School'!J60+'Hinckley Parks Primary'!J62+'Hollycroft Primary School'!J57+'Langmoor Primary School'!J57+'Little Hill Primary School'!J65+'New Lubbesthorpe Primary School'!J66+'Newlands Primary School'!J64+'Ravenhurst Primary School'!J64</f>
        <v>223107.27999999997</v>
      </c>
      <c r="K89" s="9">
        <f>'Fernvale Primary School'!K61+'Glenmere Primary School'!K60+'Hinckley Parks Primary'!K62+'Hollycroft Primary School'!K57+'Langmoor Primary School'!K57+'Little Hill Primary School'!K65+'New Lubbesthorpe Primary School'!K66+'Newlands Primary School'!K64+'Ravenhurst Primary School'!K64</f>
        <v>233944.5</v>
      </c>
      <c r="L89" s="9">
        <f>'Fernvale Primary School'!L61+'Glenmere Primary School'!L60+'Hinckley Parks Primary'!L62+'Hollycroft Primary School'!L57+'Langmoor Primary School'!L57+'Little Hill Primary School'!L65+'New Lubbesthorpe Primary School'!L66+'Newlands Primary School'!L64+'Ravenhurst Primary School'!L64</f>
        <v>0</v>
      </c>
      <c r="M89" s="9">
        <f>'Fernvale Primary School'!M61+'Glenmere Primary School'!M60+'Hinckley Parks Primary'!M62+'Hollycroft Primary School'!M57+'Langmoor Primary School'!M57+'Little Hill Primary School'!M65+'New Lubbesthorpe Primary School'!M66+'Newlands Primary School'!M64+'Ravenhurst Primary School'!M64</f>
        <v>10837.220000000001</v>
      </c>
      <c r="N89" s="7">
        <f t="shared" si="14"/>
        <v>0.95367610693989369</v>
      </c>
      <c r="P89" s="9">
        <f>'Fernvale Primary School'!P61+'Glenmere Primary School'!P60+'Hinckley Parks Primary'!P62+'Hollycroft Primary School'!P57+'Langmoor Primary School'!P57+'Little Hill Primary School'!P65+'New Lubbesthorpe Primary School'!P66+'Newlands Primary School'!P64+'Ravenhurst Primary School'!P64</f>
        <v>236906.19</v>
      </c>
      <c r="Q89" s="9">
        <f>'Fernvale Primary School'!Q61+'Glenmere Primary School'!Q60+'Hinckley Parks Primary'!Q62+'Hollycroft Primary School'!Q57+'Langmoor Primary School'!Q57+'Little Hill Primary School'!Q65+'New Lubbesthorpe Primary School'!Q66+'Newlands Primary School'!Q64+'Ravenhurst Primary School'!Q64</f>
        <v>233944.5</v>
      </c>
      <c r="R89" s="9">
        <f>'Fernvale Primary School'!R61+'Glenmere Primary School'!R60+'Hinckley Parks Primary'!R62+'Hollycroft Primary School'!R57+'Langmoor Primary School'!R57+'Little Hill Primary School'!R65+'New Lubbesthorpe Primary School'!R66+'Newlands Primary School'!R64+'Ravenhurst Primary School'!R64</f>
        <v>2961.6899999999996</v>
      </c>
      <c r="T89" s="9">
        <f>'Fernvale Primary School'!T61+'Glenmere Primary School'!T60+'Hinckley Parks Primary'!T62+'Hollycroft Primary School'!T57+'Langmoor Primary School'!T57+'Little Hill Primary School'!T65+'New Lubbesthorpe Primary School'!T66+'Newlands Primary School'!T64+'Ravenhurst Primary School'!T64</f>
        <v>233944.5</v>
      </c>
      <c r="U89" s="9">
        <f>'Fernvale Primary School'!U61+'Glenmere Primary School'!U60+'Hinckley Parks Primary'!U62+'Hollycroft Primary School'!U57+'Langmoor Primary School'!U57+'Little Hill Primary School'!U65+'New Lubbesthorpe Primary School'!U66+'Newlands Primary School'!U64+'Ravenhurst Primary School'!U64</f>
        <v>223107.27999999997</v>
      </c>
      <c r="V89" s="9">
        <f>IF('Fernvale Primary School'!V61="",0,'Fernvale Primary School'!V61)+IF('Glenmere Primary School'!V60="",0,'Glenmere Primary School'!V60)+IF('Hinckley Parks Primary'!V62="",0,'Hinckley Parks Primary'!V62)+IF('Hollycroft Primary School'!V57="",0,'Hollycroft Primary School'!V57)+IF('Langmoor Primary School'!V57="",0,'Langmoor Primary School'!V57)+IF('Little Hill Primary School'!V65="",0,'Little Hill Primary School'!V65)+IF('New Lubbesthorpe Primary School'!V66="",0,'New Lubbesthorpe Primary School'!V66)+IF('Newlands Primary School'!V64="",0,'Newlands Primary School'!V64)+IF('Ravenhurst Primary School'!V64="",0,'Ravenhurst Primary School'!V64)</f>
        <v>0</v>
      </c>
      <c r="W89" s="9">
        <f>'Fernvale Primary School'!W61+'Glenmere Primary School'!W60+'Hinckley Parks Primary'!W62+'Hollycroft Primary School'!W57+'Langmoor Primary School'!W57+'Little Hill Primary School'!W65+'New Lubbesthorpe Primary School'!W66+'Newlands Primary School'!W64+'Ravenhurst Primary School'!W64</f>
        <v>0</v>
      </c>
      <c r="X89" s="9">
        <f>'Fernvale Primary School'!X61+'Glenmere Primary School'!X60+'Hinckley Parks Primary'!X62+'Hollycroft Primary School'!X57+'Langmoor Primary School'!X57+'Little Hill Primary School'!X65+'New Lubbesthorpe Primary School'!X66+'Newlands Primary School'!X64+'Ravenhurst Primary School'!X64</f>
        <v>223107.27999999997</v>
      </c>
      <c r="Y89" s="9">
        <f>'Fernvale Primary School'!Y61+'Glenmere Primary School'!Y60+'Hinckley Parks Primary'!Y62+'Hollycroft Primary School'!Y57+'Langmoor Primary School'!Y57+'Little Hill Primary School'!Y65+'New Lubbesthorpe Primary School'!Y66+'Newlands Primary School'!Y64+'Ravenhurst Primary School'!Y64</f>
        <v>10837.219999999994</v>
      </c>
      <c r="Z89" s="7">
        <f t="shared" si="16"/>
        <v>4.6323893060106112E-2</v>
      </c>
    </row>
    <row r="90" spans="2:26" hidden="1" outlineLevel="1" x14ac:dyDescent="0.25">
      <c r="C90" s="8" t="s">
        <v>98</v>
      </c>
      <c r="D90" s="9">
        <f>'Fernvale Primary School'!D62+'Glenmere Primary School'!D61+'Hinckley Parks Primary'!D63+'Hollycroft Primary School'!D58+'Langmoor Primary School'!D58+'Little Hill Primary School'!D66+'New Lubbesthorpe Primary School'!D67+'Newlands Primary School'!D65+'Ravenhurst Primary School'!D65</f>
        <v>31950.649999999998</v>
      </c>
      <c r="E90" s="9">
        <f>'Fernvale Primary School'!E62+'Glenmere Primary School'!E61+'Hinckley Parks Primary'!E63+'Hollycroft Primary School'!E58+'Langmoor Primary School'!E58+'Little Hill Primary School'!E66+'New Lubbesthorpe Primary School'!E67+'Newlands Primary School'!E65+'Ravenhurst Primary School'!E65</f>
        <v>30709.54</v>
      </c>
      <c r="F90" s="9">
        <f>'Fernvale Primary School'!F62+'Glenmere Primary School'!F61+'Hinckley Parks Primary'!F63+'Hollycroft Primary School'!F58+'Langmoor Primary School'!F58+'Little Hill Primary School'!F66+'New Lubbesthorpe Primary School'!F67+'Newlands Primary School'!F65+'Ravenhurst Primary School'!F65</f>
        <v>0</v>
      </c>
      <c r="G90" s="9">
        <f>'Fernvale Primary School'!G62+'Glenmere Primary School'!G61+'Hinckley Parks Primary'!G63+'Hollycroft Primary School'!G58+'Langmoor Primary School'!G58+'Little Hill Primary School'!G66+'New Lubbesthorpe Primary School'!G67+'Newlands Primary School'!G65+'Ravenhurst Primary School'!G65</f>
        <v>-1241.1100000000001</v>
      </c>
      <c r="H90" s="7">
        <f t="shared" si="13"/>
        <v>1.0404144770647816</v>
      </c>
      <c r="J90" s="9">
        <f>'Fernvale Primary School'!J62+'Glenmere Primary School'!J61+'Hinckley Parks Primary'!J63+'Hollycroft Primary School'!J58+'Langmoor Primary School'!J58+'Little Hill Primary School'!J66+'New Lubbesthorpe Primary School'!J67+'Newlands Primary School'!J65+'Ravenhurst Primary School'!J65</f>
        <v>439490.38</v>
      </c>
      <c r="K90" s="9">
        <f>'Fernvale Primary School'!K62+'Glenmere Primary School'!K61+'Hinckley Parks Primary'!K63+'Hollycroft Primary School'!K58+'Langmoor Primary School'!K58+'Little Hill Primary School'!K66+'New Lubbesthorpe Primary School'!K67+'Newlands Primary School'!K65+'Ravenhurst Primary School'!K65</f>
        <v>453496.74</v>
      </c>
      <c r="L90" s="9">
        <f>'Fernvale Primary School'!L62+'Glenmere Primary School'!L61+'Hinckley Parks Primary'!L63+'Hollycroft Primary School'!L58+'Langmoor Primary School'!L58+'Little Hill Primary School'!L66+'New Lubbesthorpe Primary School'!L67+'Newlands Primary School'!L65+'Ravenhurst Primary School'!L65</f>
        <v>0</v>
      </c>
      <c r="M90" s="9">
        <f>'Fernvale Primary School'!M62+'Glenmere Primary School'!M61+'Hinckley Parks Primary'!M63+'Hollycroft Primary School'!M58+'Langmoor Primary School'!M58+'Little Hill Primary School'!M66+'New Lubbesthorpe Primary School'!M67+'Newlands Primary School'!M65+'Ravenhurst Primary School'!M65</f>
        <v>14006.36</v>
      </c>
      <c r="N90" s="7">
        <f t="shared" si="14"/>
        <v>0.96911475041694906</v>
      </c>
      <c r="P90" s="9">
        <f>'Fernvale Primary School'!P62+'Glenmere Primary School'!P61+'Hinckley Parks Primary'!P63+'Hollycroft Primary School'!P58+'Langmoor Primary School'!P58+'Little Hill Primary School'!P66+'New Lubbesthorpe Primary School'!P67+'Newlands Primary School'!P65+'Ravenhurst Primary School'!P65</f>
        <v>527556.08000000007</v>
      </c>
      <c r="Q90" s="9">
        <f>'Fernvale Primary School'!Q62+'Glenmere Primary School'!Q61+'Hinckley Parks Primary'!Q63+'Hollycroft Primary School'!Q58+'Langmoor Primary School'!Q58+'Little Hill Primary School'!Q66+'New Lubbesthorpe Primary School'!Q67+'Newlands Primary School'!Q65+'Ravenhurst Primary School'!Q65</f>
        <v>453496.74</v>
      </c>
      <c r="R90" s="9">
        <f>'Fernvale Primary School'!R62+'Glenmere Primary School'!R61+'Hinckley Parks Primary'!R63+'Hollycroft Primary School'!R58+'Langmoor Primary School'!R58+'Little Hill Primary School'!R66+'New Lubbesthorpe Primary School'!R67+'Newlands Primary School'!R65+'Ravenhurst Primary School'!R65</f>
        <v>74059.34</v>
      </c>
      <c r="T90" s="9">
        <f>'Fernvale Primary School'!T62+'Glenmere Primary School'!T61+'Hinckley Parks Primary'!T63+'Hollycroft Primary School'!T58+'Langmoor Primary School'!T58+'Little Hill Primary School'!T66+'New Lubbesthorpe Primary School'!T67+'Newlands Primary School'!T65+'Ravenhurst Primary School'!T65</f>
        <v>453496.74</v>
      </c>
      <c r="U90" s="9">
        <f>'Fernvale Primary School'!U62+'Glenmere Primary School'!U61+'Hinckley Parks Primary'!U63+'Hollycroft Primary School'!U58+'Langmoor Primary School'!U58+'Little Hill Primary School'!U66+'New Lubbesthorpe Primary School'!U67+'Newlands Primary School'!U65+'Ravenhurst Primary School'!U65</f>
        <v>439490.38</v>
      </c>
      <c r="V90" s="9">
        <f>IF('Fernvale Primary School'!V62="",0,'Fernvale Primary School'!V62)+IF('Glenmere Primary School'!V61="",0,'Glenmere Primary School'!V61)+IF('Hinckley Parks Primary'!V63="",0,'Hinckley Parks Primary'!V63)+IF('Hollycroft Primary School'!V58="",0,'Hollycroft Primary School'!V58)+IF('Langmoor Primary School'!V58="",0,'Langmoor Primary School'!V58)+IF('Little Hill Primary School'!V66="",0,'Little Hill Primary School'!V66)+IF('New Lubbesthorpe Primary School'!V67="",0,'New Lubbesthorpe Primary School'!V67)+IF('Newlands Primary School'!V65="",0,'Newlands Primary School'!V65)+IF('Ravenhurst Primary School'!V65="",0,'Ravenhurst Primary School'!V65)</f>
        <v>0</v>
      </c>
      <c r="W90" s="9">
        <f>'Fernvale Primary School'!W62+'Glenmere Primary School'!W61+'Hinckley Parks Primary'!W63+'Hollycroft Primary School'!W58+'Langmoor Primary School'!W58+'Little Hill Primary School'!W66+'New Lubbesthorpe Primary School'!W67+'Newlands Primary School'!W65+'Ravenhurst Primary School'!W65</f>
        <v>0</v>
      </c>
      <c r="X90" s="9">
        <f>'Fernvale Primary School'!X62+'Glenmere Primary School'!X61+'Hinckley Parks Primary'!X63+'Hollycroft Primary School'!X58+'Langmoor Primary School'!X58+'Little Hill Primary School'!X66+'New Lubbesthorpe Primary School'!X67+'Newlands Primary School'!X65+'Ravenhurst Primary School'!X65</f>
        <v>439490.38</v>
      </c>
      <c r="Y90" s="9">
        <f>'Fernvale Primary School'!Y62+'Glenmere Primary School'!Y61+'Hinckley Parks Primary'!Y63+'Hollycroft Primary School'!Y58+'Langmoor Primary School'!Y58+'Little Hill Primary School'!Y66+'New Lubbesthorpe Primary School'!Y67+'Newlands Primary School'!Y65+'Ravenhurst Primary School'!Y65</f>
        <v>14006.359999999988</v>
      </c>
      <c r="Z90" s="7">
        <f t="shared" si="16"/>
        <v>3.0885249583051E-2</v>
      </c>
    </row>
    <row r="91" spans="2:26" hidden="1" outlineLevel="1" x14ac:dyDescent="0.25">
      <c r="C91" s="8" t="s">
        <v>99</v>
      </c>
      <c r="D91" s="9">
        <f>'Fernvale Primary School'!D63+'Glenmere Primary School'!D62+'Hinckley Parks Primary'!D64+'Hollycroft Primary School'!D59+'Langmoor Primary School'!D59+'Little Hill Primary School'!D67+'New Lubbesthorpe Primary School'!D68+'Newlands Primary School'!D66</f>
        <v>29098.78</v>
      </c>
      <c r="E91" s="9">
        <f>'Fernvale Primary School'!E63+'Glenmere Primary School'!E62+'Hinckley Parks Primary'!E64+'Hollycroft Primary School'!E59+'Langmoor Primary School'!E59+'Little Hill Primary School'!E67+'New Lubbesthorpe Primary School'!E68+'Newlands Primary School'!E66</f>
        <v>27439.84</v>
      </c>
      <c r="F91" s="9">
        <f>'Fernvale Primary School'!F63+'Glenmere Primary School'!F62+'Hinckley Parks Primary'!F64+'Hollycroft Primary School'!F59+'Langmoor Primary School'!F59+'Little Hill Primary School'!F67+'New Lubbesthorpe Primary School'!F68+'Newlands Primary School'!F66</f>
        <v>0</v>
      </c>
      <c r="G91" s="9">
        <f>'Fernvale Primary School'!G63+'Glenmere Primary School'!G62+'Hinckley Parks Primary'!G64+'Hollycroft Primary School'!G59+'Langmoor Primary School'!G59+'Little Hill Primary School'!G67+'New Lubbesthorpe Primary School'!G68+'Newlands Primary School'!G66</f>
        <v>-1658.9400000000005</v>
      </c>
      <c r="H91" s="7">
        <f t="shared" si="13"/>
        <v>1.0604573496055369</v>
      </c>
      <c r="J91" s="9">
        <f>'Fernvale Primary School'!J63+'Glenmere Primary School'!J62+'Hinckley Parks Primary'!J64+'Hollycroft Primary School'!J59+'Langmoor Primary School'!J59+'Little Hill Primary School'!J67+'New Lubbesthorpe Primary School'!J68+'Newlands Primary School'!J66</f>
        <v>315422.03999999998</v>
      </c>
      <c r="K91" s="9">
        <f>'Fernvale Primary School'!K63+'Glenmere Primary School'!K62+'Hinckley Parks Primary'!K64+'Hollycroft Primary School'!K59+'Langmoor Primary School'!K59+'Little Hill Primary School'!K67+'New Lubbesthorpe Primary School'!K68+'Newlands Primary School'!K66</f>
        <v>296250.65999999997</v>
      </c>
      <c r="L91" s="9">
        <f>'Fernvale Primary School'!L63+'Glenmere Primary School'!L62+'Hinckley Parks Primary'!L64+'Hollycroft Primary School'!L59+'Langmoor Primary School'!L59+'Little Hill Primary School'!L67+'New Lubbesthorpe Primary School'!L68+'Newlands Primary School'!L66</f>
        <v>0</v>
      </c>
      <c r="M91" s="9">
        <f>'Fernvale Primary School'!M63+'Glenmere Primary School'!M62+'Hinckley Parks Primary'!M64+'Hollycroft Primary School'!M59+'Langmoor Primary School'!M59+'Little Hill Primary School'!M67+'New Lubbesthorpe Primary School'!M68+'Newlands Primary School'!M66</f>
        <v>-19171.379999999997</v>
      </c>
      <c r="N91" s="7">
        <f t="shared" si="14"/>
        <v>1.0647133748157727</v>
      </c>
      <c r="P91" s="9">
        <f>'Fernvale Primary School'!P63+'Glenmere Primary School'!P62+'Hinckley Parks Primary'!P64+'Hollycroft Primary School'!P59+'Langmoor Primary School'!P59+'Little Hill Primary School'!P67+'New Lubbesthorpe Primary School'!P68+'Newlands Primary School'!P66</f>
        <v>300469.57999999996</v>
      </c>
      <c r="Q91" s="9">
        <f>'Fernvale Primary School'!Q63+'Glenmere Primary School'!Q62+'Hinckley Parks Primary'!Q64+'Hollycroft Primary School'!Q59+'Langmoor Primary School'!Q59+'Little Hill Primary School'!Q67+'New Lubbesthorpe Primary School'!Q68+'Newlands Primary School'!Q66</f>
        <v>296250.65999999997</v>
      </c>
      <c r="R91" s="9">
        <f>'Fernvale Primary School'!R63+'Glenmere Primary School'!R62+'Hinckley Parks Primary'!R64+'Hollycroft Primary School'!R59+'Langmoor Primary School'!R59+'Little Hill Primary School'!R67+'New Lubbesthorpe Primary School'!R68+'Newlands Primary School'!R66</f>
        <v>4218.9199999999992</v>
      </c>
      <c r="T91" s="9">
        <f>'Fernvale Primary School'!T63+'Glenmere Primary School'!T62+'Hinckley Parks Primary'!T64+'Hollycroft Primary School'!T59+'Langmoor Primary School'!T59+'Little Hill Primary School'!T67+'New Lubbesthorpe Primary School'!T68+'Newlands Primary School'!T66</f>
        <v>296250.65999999997</v>
      </c>
      <c r="U91" s="9">
        <f>'Fernvale Primary School'!U63+'Glenmere Primary School'!U62+'Hinckley Parks Primary'!U64+'Hollycroft Primary School'!U59+'Langmoor Primary School'!U59+'Little Hill Primary School'!U67+'New Lubbesthorpe Primary School'!U68+'Newlands Primary School'!U66</f>
        <v>315422.03999999998</v>
      </c>
      <c r="V91" s="9">
        <f>IF('Fernvale Primary School'!V63="",0,'Fernvale Primary School'!V63)+IF('Glenmere Primary School'!V62="",0,'Glenmere Primary School'!V62)+IF('Hinckley Parks Primary'!V64="",0,'Hinckley Parks Primary'!V64)+IF('Hollycroft Primary School'!V59="",0,'Hollycroft Primary School'!V59)+IF('Langmoor Primary School'!V59="",0,'Langmoor Primary School'!V59)+IF('Little Hill Primary School'!V67="",0,'Little Hill Primary School'!V67)+IF('New Lubbesthorpe Primary School'!V68="",0,'New Lubbesthorpe Primary School'!V68)+IF('Newlands Primary School'!V66="",0,'Newlands Primary School'!V66)</f>
        <v>0</v>
      </c>
      <c r="W91" s="9">
        <f>'Fernvale Primary School'!W63+'Glenmere Primary School'!W62+'Hinckley Parks Primary'!W64+'Hollycroft Primary School'!W59+'Langmoor Primary School'!W59+'Little Hill Primary School'!W67+'New Lubbesthorpe Primary School'!W68+'Newlands Primary School'!W66</f>
        <v>0</v>
      </c>
      <c r="X91" s="9">
        <f>'Fernvale Primary School'!X63+'Glenmere Primary School'!X62+'Hinckley Parks Primary'!X64+'Hollycroft Primary School'!X59+'Langmoor Primary School'!X59+'Little Hill Primary School'!X67+'New Lubbesthorpe Primary School'!X68+'Newlands Primary School'!X66</f>
        <v>315422.03999999998</v>
      </c>
      <c r="Y91" s="9">
        <f>'Fernvale Primary School'!Y63+'Glenmere Primary School'!Y62+'Hinckley Parks Primary'!Y64+'Hollycroft Primary School'!Y59+'Langmoor Primary School'!Y59+'Little Hill Primary School'!Y67+'New Lubbesthorpe Primary School'!Y68+'Newlands Primary School'!Y66</f>
        <v>-19171.380000000005</v>
      </c>
      <c r="Z91" s="7">
        <f t="shared" si="16"/>
        <v>-6.4713374815772579E-2</v>
      </c>
    </row>
    <row r="92" spans="2:26" hidden="1" outlineLevel="1" x14ac:dyDescent="0.25">
      <c r="C92" s="8" t="s">
        <v>100</v>
      </c>
      <c r="D92" s="9">
        <f>'Fernvale Primary School'!D64+'Glenmere Primary School'!D63+'Hinckley Parks Primary'!D65+'Hollycroft Primary School'!D60+'Langmoor Primary School'!D60+'Little Hill Primary School'!D68+'New Lubbesthorpe Primary School'!D69+'Newlands Primary School'!D67</f>
        <v>640.05000000000007</v>
      </c>
      <c r="E92" s="9">
        <f>'Fernvale Primary School'!E64+'Glenmere Primary School'!E63+'Hinckley Parks Primary'!E65+'Hollycroft Primary School'!E60+'Langmoor Primary School'!E60+'Little Hill Primary School'!E68+'New Lubbesthorpe Primary School'!E69+'Newlands Primary School'!E67</f>
        <v>416.67</v>
      </c>
      <c r="F92" s="9">
        <f>'Fernvale Primary School'!F64+'Glenmere Primary School'!F63+'Hinckley Parks Primary'!F65+'Hollycroft Primary School'!F60+'Langmoor Primary School'!F60+'Little Hill Primary School'!F68+'New Lubbesthorpe Primary School'!F69+'Newlands Primary School'!F67</f>
        <v>0</v>
      </c>
      <c r="G92" s="9">
        <f>'Fernvale Primary School'!G64+'Glenmere Primary School'!G63+'Hinckley Parks Primary'!G65+'Hollycroft Primary School'!G60+'Langmoor Primary School'!G60+'Little Hill Primary School'!G68+'New Lubbesthorpe Primary School'!G69+'Newlands Primary School'!G67</f>
        <v>-223.38</v>
      </c>
      <c r="H92" s="7">
        <f t="shared" si="13"/>
        <v>1.536107711138311</v>
      </c>
      <c r="J92" s="9">
        <f>'Fernvale Primary School'!J64+'Glenmere Primary School'!J63+'Hinckley Parks Primary'!J65+'Hollycroft Primary School'!J60+'Langmoor Primary School'!J60+'Little Hill Primary School'!J68+'New Lubbesthorpe Primary School'!J69+'Newlands Primary School'!J67</f>
        <v>21360.36</v>
      </c>
      <c r="K92" s="9">
        <f>'Fernvale Primary School'!K64+'Glenmere Primary School'!K63+'Hinckley Parks Primary'!K65+'Hollycroft Primary School'!K60+'Langmoor Primary School'!K60+'Little Hill Primary School'!K68+'New Lubbesthorpe Primary School'!K69+'Newlands Primary School'!K67</f>
        <v>5500</v>
      </c>
      <c r="L92" s="9">
        <f>'Fernvale Primary School'!L64+'Glenmere Primary School'!L63+'Hinckley Parks Primary'!L65+'Hollycroft Primary School'!L60+'Langmoor Primary School'!L60+'Little Hill Primary School'!L68+'New Lubbesthorpe Primary School'!L69+'Newlands Primary School'!L67</f>
        <v>0</v>
      </c>
      <c r="M92" s="9">
        <f>'Fernvale Primary School'!M64+'Glenmere Primary School'!M63+'Hinckley Parks Primary'!M65+'Hollycroft Primary School'!M60+'Langmoor Primary School'!M60+'Little Hill Primary School'!M68+'New Lubbesthorpe Primary School'!M69+'Newlands Primary School'!M67</f>
        <v>-15860.359999999999</v>
      </c>
      <c r="N92" s="7">
        <f t="shared" si="14"/>
        <v>3.8837018181818181</v>
      </c>
      <c r="P92" s="9">
        <f>'Fernvale Primary School'!P64+'Glenmere Primary School'!P63+'Hinckley Parks Primary'!P65+'Hollycroft Primary School'!P60+'Langmoor Primary School'!P60+'Little Hill Primary School'!P68+'New Lubbesthorpe Primary School'!P69+'Newlands Primary School'!P67</f>
        <v>3500</v>
      </c>
      <c r="Q92" s="9">
        <f>'Fernvale Primary School'!Q64+'Glenmere Primary School'!Q63+'Hinckley Parks Primary'!Q65+'Hollycroft Primary School'!Q60+'Langmoor Primary School'!Q60+'Little Hill Primary School'!Q68+'New Lubbesthorpe Primary School'!Q69+'Newlands Primary School'!Q67</f>
        <v>5500</v>
      </c>
      <c r="R92" s="9">
        <f>'Fernvale Primary School'!R64+'Glenmere Primary School'!R63+'Hinckley Parks Primary'!R65+'Hollycroft Primary School'!R60+'Langmoor Primary School'!R60+'Little Hill Primary School'!R68+'New Lubbesthorpe Primary School'!R69+'Newlands Primary School'!R67</f>
        <v>-2000</v>
      </c>
      <c r="T92" s="9">
        <f>'Fernvale Primary School'!T64+'Glenmere Primary School'!T63+'Hinckley Parks Primary'!T65+'Hollycroft Primary School'!T60+'Langmoor Primary School'!T60+'Little Hill Primary School'!T68+'New Lubbesthorpe Primary School'!T69+'Newlands Primary School'!T67</f>
        <v>5500</v>
      </c>
      <c r="U92" s="9">
        <f>'Fernvale Primary School'!U64+'Glenmere Primary School'!U63+'Hinckley Parks Primary'!U65+'Hollycroft Primary School'!U60+'Langmoor Primary School'!U60+'Little Hill Primary School'!U68+'New Lubbesthorpe Primary School'!U69+'Newlands Primary School'!U67</f>
        <v>21360.36</v>
      </c>
      <c r="V92" s="9">
        <f>IF('Fernvale Primary School'!V64="",0,'Fernvale Primary School'!V64)+IF('Glenmere Primary School'!V63="",0,'Glenmere Primary School'!V63)+IF('Hinckley Parks Primary'!V65="",0,'Hinckley Parks Primary'!V65)+IF('Hollycroft Primary School'!V60="",0,'Hollycroft Primary School'!V60)+IF('Langmoor Primary School'!V60="",0,'Langmoor Primary School'!V60)+IF('Little Hill Primary School'!V68="",0,'Little Hill Primary School'!V68)+IF('New Lubbesthorpe Primary School'!V69="",0,'New Lubbesthorpe Primary School'!V69)+IF('Newlands Primary School'!V67="",0,'Newlands Primary School'!V67)</f>
        <v>0</v>
      </c>
      <c r="W92" s="9">
        <f>'Fernvale Primary School'!W64+'Glenmere Primary School'!W63+'Hinckley Parks Primary'!W65+'Hollycroft Primary School'!W60+'Langmoor Primary School'!W60+'Little Hill Primary School'!W68+'New Lubbesthorpe Primary School'!W69+'Newlands Primary School'!W67</f>
        <v>0</v>
      </c>
      <c r="X92" s="9">
        <f>'Fernvale Primary School'!X64+'Glenmere Primary School'!X63+'Hinckley Parks Primary'!X65+'Hollycroft Primary School'!X60+'Langmoor Primary School'!X60+'Little Hill Primary School'!X68+'New Lubbesthorpe Primary School'!X69+'Newlands Primary School'!X67</f>
        <v>21360.36</v>
      </c>
      <c r="Y92" s="9">
        <f>'Fernvale Primary School'!Y64+'Glenmere Primary School'!Y63+'Hinckley Parks Primary'!Y65+'Hollycroft Primary School'!Y60+'Langmoor Primary School'!Y60+'Little Hill Primary School'!Y68+'New Lubbesthorpe Primary School'!Y69+'Newlands Primary School'!Y67</f>
        <v>-15860.359999999999</v>
      </c>
      <c r="Z92" s="7">
        <f t="shared" si="16"/>
        <v>-2.8837018181818181</v>
      </c>
    </row>
    <row r="93" spans="2:26" hidden="1" outlineLevel="1" x14ac:dyDescent="0.25">
      <c r="C93" s="8" t="s">
        <v>101</v>
      </c>
      <c r="D93" s="9">
        <f>'Fernvale Primary School'!D65+'Glenmere Primary School'!D64+'Hinckley Parks Primary'!D66+'Hollycroft Primary School'!D61+'Langmoor Primary School'!D61+'Little Hill Primary School'!D69+'New Lubbesthorpe Primary School'!D70+'Newlands Primary School'!D68</f>
        <v>3202.72</v>
      </c>
      <c r="E93" s="9">
        <f>'Fernvale Primary School'!E65+'Glenmere Primary School'!E64+'Hinckley Parks Primary'!E66+'Hollycroft Primary School'!E61+'Langmoor Primary School'!E61+'Little Hill Primary School'!E69+'New Lubbesthorpe Primary School'!E70+'Newlands Primary School'!E68</f>
        <v>2872.0699999999997</v>
      </c>
      <c r="F93" s="9">
        <f>'Fernvale Primary School'!F65+'Glenmere Primary School'!F64+'Hinckley Parks Primary'!F66+'Hollycroft Primary School'!F61+'Langmoor Primary School'!F61+'Little Hill Primary School'!F69+'New Lubbesthorpe Primary School'!F70+'Newlands Primary School'!F68</f>
        <v>0</v>
      </c>
      <c r="G93" s="9">
        <f>'Fernvale Primary School'!G65+'Glenmere Primary School'!G64+'Hinckley Parks Primary'!G66+'Hollycroft Primary School'!G61+'Langmoor Primary School'!G61+'Little Hill Primary School'!G69+'New Lubbesthorpe Primary School'!G70+'Newlands Primary School'!G68</f>
        <v>-330.65000000000003</v>
      </c>
      <c r="H93" s="7">
        <f t="shared" si="13"/>
        <v>1.1151260240871568</v>
      </c>
      <c r="J93" s="9">
        <f>'Fernvale Primary School'!J65+'Glenmere Primary School'!J64+'Hinckley Parks Primary'!J66+'Hollycroft Primary School'!J61+'Langmoor Primary School'!J61+'Little Hill Primary School'!J69+'New Lubbesthorpe Primary School'!J70+'Newlands Primary School'!J68</f>
        <v>36511.49</v>
      </c>
      <c r="K93" s="9">
        <f>'Fernvale Primary School'!K65+'Glenmere Primary School'!K64+'Hinckley Parks Primary'!K66+'Hollycroft Primary School'!K61+'Langmoor Primary School'!K61+'Little Hill Primary School'!K69+'New Lubbesthorpe Primary School'!K70+'Newlands Primary School'!K68</f>
        <v>30980.230000000003</v>
      </c>
      <c r="L93" s="9">
        <f>'Fernvale Primary School'!L65+'Glenmere Primary School'!L64+'Hinckley Parks Primary'!L66+'Hollycroft Primary School'!L61+'Langmoor Primary School'!L61+'Little Hill Primary School'!L69+'New Lubbesthorpe Primary School'!L70+'Newlands Primary School'!L68</f>
        <v>0</v>
      </c>
      <c r="M93" s="9">
        <f>'Fernvale Primary School'!M65+'Glenmere Primary School'!M64+'Hinckley Parks Primary'!M66+'Hollycroft Primary School'!M61+'Langmoor Primary School'!M61+'Little Hill Primary School'!M69+'New Lubbesthorpe Primary School'!M70+'Newlands Primary School'!M68</f>
        <v>-5531.26</v>
      </c>
      <c r="N93" s="7">
        <f t="shared" si="14"/>
        <v>1.1785416054044788</v>
      </c>
      <c r="P93" s="9">
        <f>'Fernvale Primary School'!P65+'Glenmere Primary School'!P64+'Hinckley Parks Primary'!P66+'Hollycroft Primary School'!P61+'Langmoor Primary School'!P61+'Little Hill Primary School'!P69+'New Lubbesthorpe Primary School'!P70+'Newlands Primary School'!P68</f>
        <v>31400.760000000002</v>
      </c>
      <c r="Q93" s="9">
        <f>'Fernvale Primary School'!Q65+'Glenmere Primary School'!Q64+'Hinckley Parks Primary'!Q66+'Hollycroft Primary School'!Q61+'Langmoor Primary School'!Q61+'Little Hill Primary School'!Q69+'New Lubbesthorpe Primary School'!Q70+'Newlands Primary School'!Q68</f>
        <v>30980.230000000003</v>
      </c>
      <c r="R93" s="9">
        <f>'Fernvale Primary School'!R65+'Glenmere Primary School'!R64+'Hinckley Parks Primary'!R66+'Hollycroft Primary School'!R61+'Langmoor Primary School'!R61+'Little Hill Primary School'!R69+'New Lubbesthorpe Primary School'!R70+'Newlands Primary School'!R68</f>
        <v>420.53</v>
      </c>
      <c r="T93" s="9">
        <f>'Fernvale Primary School'!T65+'Glenmere Primary School'!T64+'Hinckley Parks Primary'!T66+'Hollycroft Primary School'!T61+'Langmoor Primary School'!T61+'Little Hill Primary School'!T69+'New Lubbesthorpe Primary School'!T70+'Newlands Primary School'!T68</f>
        <v>30980.230000000003</v>
      </c>
      <c r="U93" s="9">
        <f>'Fernvale Primary School'!U65+'Glenmere Primary School'!U64+'Hinckley Parks Primary'!U66+'Hollycroft Primary School'!U61+'Langmoor Primary School'!U61+'Little Hill Primary School'!U69+'New Lubbesthorpe Primary School'!U70+'Newlands Primary School'!U68</f>
        <v>36511.49</v>
      </c>
      <c r="V93" s="9">
        <f>IF('Fernvale Primary School'!V65="",0,'Fernvale Primary School'!V65)+IF('Glenmere Primary School'!V64="",0,'Glenmere Primary School'!V64)+IF('Hinckley Parks Primary'!V66="",0,'Hinckley Parks Primary'!V66)+IF('Hollycroft Primary School'!V61="",0,'Hollycroft Primary School'!V61)+IF('Langmoor Primary School'!V61="",0,'Langmoor Primary School'!V61)+IF('Little Hill Primary School'!V69="",0,'Little Hill Primary School'!V69)+IF('New Lubbesthorpe Primary School'!V70="",0,'New Lubbesthorpe Primary School'!V70)+IF('Newlands Primary School'!V68="",0,'Newlands Primary School'!V68)</f>
        <v>0</v>
      </c>
      <c r="W93" s="9">
        <f>'Fernvale Primary School'!W65+'Glenmere Primary School'!W64+'Hinckley Parks Primary'!W66+'Hollycroft Primary School'!W61+'Langmoor Primary School'!W61+'Little Hill Primary School'!W69+'New Lubbesthorpe Primary School'!W70+'Newlands Primary School'!W68</f>
        <v>0</v>
      </c>
      <c r="X93" s="9">
        <f>'Fernvale Primary School'!X65+'Glenmere Primary School'!X64+'Hinckley Parks Primary'!X66+'Hollycroft Primary School'!X61+'Langmoor Primary School'!X61+'Little Hill Primary School'!X69+'New Lubbesthorpe Primary School'!X70+'Newlands Primary School'!X68</f>
        <v>36511.49</v>
      </c>
      <c r="Y93" s="9">
        <f>'Fernvale Primary School'!Y65+'Glenmere Primary School'!Y64+'Hinckley Parks Primary'!Y66+'Hollycroft Primary School'!Y61+'Langmoor Primary School'!Y61+'Little Hill Primary School'!Y69+'New Lubbesthorpe Primary School'!Y70+'Newlands Primary School'!Y68</f>
        <v>-5531.2599999999984</v>
      </c>
      <c r="Z93" s="7">
        <f t="shared" si="16"/>
        <v>-0.17854160540447886</v>
      </c>
    </row>
    <row r="94" spans="2:26" hidden="1" outlineLevel="1" x14ac:dyDescent="0.25">
      <c r="C94" s="8" t="s">
        <v>102</v>
      </c>
      <c r="D94" s="9">
        <f>'Fernvale Primary School'!D66+'Glenmere Primary School'!D65+'Hinckley Parks Primary'!D67+'Hollycroft Primary School'!D62+'Langmoor Primary School'!D62+'Little Hill Primary School'!D70+'New Lubbesthorpe Primary School'!D71+'Newlands Primary School'!D69</f>
        <v>4765.34</v>
      </c>
      <c r="E94" s="9">
        <f>'Fernvale Primary School'!E66+'Glenmere Primary School'!E65+'Hinckley Parks Primary'!E67+'Hollycroft Primary School'!E62+'Langmoor Primary School'!E62+'Little Hill Primary School'!E70+'New Lubbesthorpe Primary School'!E71+'Newlands Primary School'!E69</f>
        <v>4366.3600000000006</v>
      </c>
      <c r="F94" s="9">
        <f>'Fernvale Primary School'!F66+'Glenmere Primary School'!F65+'Hinckley Parks Primary'!F67+'Hollycroft Primary School'!F62+'Langmoor Primary School'!F62+'Little Hill Primary School'!F70+'New Lubbesthorpe Primary School'!F71+'Newlands Primary School'!F69</f>
        <v>0</v>
      </c>
      <c r="G94" s="9">
        <f>'Fernvale Primary School'!G66+'Glenmere Primary School'!G65+'Hinckley Parks Primary'!G67+'Hollycroft Primary School'!G62+'Langmoor Primary School'!G62+'Little Hill Primary School'!G70+'New Lubbesthorpe Primary School'!G71+'Newlands Primary School'!G69</f>
        <v>-398.98</v>
      </c>
      <c r="H94" s="7">
        <f t="shared" si="13"/>
        <v>1.0913758828864315</v>
      </c>
      <c r="J94" s="9">
        <f>'Fernvale Primary School'!J66+'Glenmere Primary School'!J65+'Hinckley Parks Primary'!J67+'Hollycroft Primary School'!J62+'Langmoor Primary School'!J62+'Little Hill Primary School'!J70+'New Lubbesthorpe Primary School'!J71+'Newlands Primary School'!J69</f>
        <v>71084.859999999986</v>
      </c>
      <c r="K94" s="9">
        <f>'Fernvale Primary School'!K66+'Glenmere Primary School'!K65+'Hinckley Parks Primary'!K67+'Hollycroft Primary School'!K62+'Langmoor Primary School'!K62+'Little Hill Primary School'!K70+'New Lubbesthorpe Primary School'!K71+'Newlands Primary School'!K69</f>
        <v>59790.329999999994</v>
      </c>
      <c r="L94" s="9">
        <f>'Fernvale Primary School'!L66+'Glenmere Primary School'!L65+'Hinckley Parks Primary'!L67+'Hollycroft Primary School'!L62+'Langmoor Primary School'!L62+'Little Hill Primary School'!L70+'New Lubbesthorpe Primary School'!L71+'Newlands Primary School'!L69</f>
        <v>0</v>
      </c>
      <c r="M94" s="9">
        <f>'Fernvale Primary School'!M66+'Glenmere Primary School'!M65+'Hinckley Parks Primary'!M67+'Hollycroft Primary School'!M62+'Langmoor Primary School'!M62+'Little Hill Primary School'!M70+'New Lubbesthorpe Primary School'!M71+'Newlands Primary School'!M69</f>
        <v>-11294.53</v>
      </c>
      <c r="N94" s="7">
        <f t="shared" si="14"/>
        <v>1.1889022857040594</v>
      </c>
      <c r="P94" s="9">
        <f>'Fernvale Primary School'!P66+'Glenmere Primary School'!P65+'Hinckley Parks Primary'!P67+'Hollycroft Primary School'!P62+'Langmoor Primary School'!P62+'Little Hill Primary School'!P70+'New Lubbesthorpe Primary School'!P71+'Newlands Primary School'!P69</f>
        <v>71211.28</v>
      </c>
      <c r="Q94" s="9">
        <f>'Fernvale Primary School'!Q66+'Glenmere Primary School'!Q65+'Hinckley Parks Primary'!Q67+'Hollycroft Primary School'!Q62+'Langmoor Primary School'!Q62+'Little Hill Primary School'!Q70+'New Lubbesthorpe Primary School'!Q71+'Newlands Primary School'!Q69</f>
        <v>59790.329999999994</v>
      </c>
      <c r="R94" s="9">
        <f>'Fernvale Primary School'!R66+'Glenmere Primary School'!R65+'Hinckley Parks Primary'!R67+'Hollycroft Primary School'!R62+'Langmoor Primary School'!R62+'Little Hill Primary School'!R70+'New Lubbesthorpe Primary School'!R71+'Newlands Primary School'!R69</f>
        <v>11420.95</v>
      </c>
      <c r="T94" s="9">
        <f>'Fernvale Primary School'!T66+'Glenmere Primary School'!T65+'Hinckley Parks Primary'!T67+'Hollycroft Primary School'!T62+'Langmoor Primary School'!T62+'Little Hill Primary School'!T70+'New Lubbesthorpe Primary School'!T71+'Newlands Primary School'!T69</f>
        <v>59790.329999999994</v>
      </c>
      <c r="U94" s="9">
        <f>'Fernvale Primary School'!U66+'Glenmere Primary School'!U65+'Hinckley Parks Primary'!U67+'Hollycroft Primary School'!U62+'Langmoor Primary School'!U62+'Little Hill Primary School'!U70+'New Lubbesthorpe Primary School'!U71+'Newlands Primary School'!U69</f>
        <v>71084.859999999986</v>
      </c>
      <c r="V94" s="9">
        <f>IF('Fernvale Primary School'!V66="",0,'Fernvale Primary School'!V66)+IF('Glenmere Primary School'!V65="",0,'Glenmere Primary School'!V65)+IF('Hinckley Parks Primary'!V67="",0,'Hinckley Parks Primary'!V67)+IF('Hollycroft Primary School'!V62="",0,'Hollycroft Primary School'!V62)+IF('Langmoor Primary School'!V62="",0,'Langmoor Primary School'!V62)+IF('Little Hill Primary School'!V70="",0,'Little Hill Primary School'!V70)+IF('New Lubbesthorpe Primary School'!V71="",0,'New Lubbesthorpe Primary School'!V71)+IF('Newlands Primary School'!V69="",0,'Newlands Primary School'!V69)</f>
        <v>0</v>
      </c>
      <c r="W94" s="9">
        <f>'Fernvale Primary School'!W66+'Glenmere Primary School'!W65+'Hinckley Parks Primary'!W67+'Hollycroft Primary School'!W62+'Langmoor Primary School'!W62+'Little Hill Primary School'!W70+'New Lubbesthorpe Primary School'!W71+'Newlands Primary School'!W69</f>
        <v>0</v>
      </c>
      <c r="X94" s="9">
        <f>'Fernvale Primary School'!X66+'Glenmere Primary School'!X65+'Hinckley Parks Primary'!X67+'Hollycroft Primary School'!X62+'Langmoor Primary School'!X62+'Little Hill Primary School'!X70+'New Lubbesthorpe Primary School'!X71+'Newlands Primary School'!X69</f>
        <v>71084.859999999986</v>
      </c>
      <c r="Y94" s="9">
        <f>'Fernvale Primary School'!Y66+'Glenmere Primary School'!Y65+'Hinckley Parks Primary'!Y67+'Hollycroft Primary School'!Y62+'Langmoor Primary School'!Y62+'Little Hill Primary School'!Y70+'New Lubbesthorpe Primary School'!Y71+'Newlands Primary School'!Y69</f>
        <v>-11294.529999999997</v>
      </c>
      <c r="Z94" s="7">
        <f t="shared" si="16"/>
        <v>-0.18890228570405948</v>
      </c>
    </row>
    <row r="95" spans="2:26" hidden="1" outlineLevel="1" x14ac:dyDescent="0.25">
      <c r="C95" s="8" t="s">
        <v>103</v>
      </c>
      <c r="D95" s="9">
        <f>'Glenmere Primary School'!D66+'Little Hill Primary School'!D71</f>
        <v>3707.4</v>
      </c>
      <c r="E95" s="9">
        <f>'Glenmere Primary School'!E66+'Little Hill Primary School'!E71</f>
        <v>1499.9</v>
      </c>
      <c r="F95" s="9">
        <f>'Glenmere Primary School'!F66+'Little Hill Primary School'!F71</f>
        <v>0</v>
      </c>
      <c r="G95" s="9">
        <f>'Glenmere Primary School'!G66+'Little Hill Primary School'!G71</f>
        <v>-2207.5</v>
      </c>
      <c r="H95" s="7">
        <f t="shared" si="13"/>
        <v>2.4717647843189545</v>
      </c>
      <c r="J95" s="9">
        <f>'Glenmere Primary School'!J66+'Little Hill Primary School'!J71</f>
        <v>55307.9</v>
      </c>
      <c r="K95" s="9">
        <f>'Glenmere Primary School'!K66+'Little Hill Primary School'!K71</f>
        <v>36992.07</v>
      </c>
      <c r="L95" s="9">
        <f>'Glenmere Primary School'!L66+'Little Hill Primary School'!L71</f>
        <v>0</v>
      </c>
      <c r="M95" s="9">
        <f>'Glenmere Primary School'!M66+'Little Hill Primary School'!M71</f>
        <v>-18315.830000000002</v>
      </c>
      <c r="N95" s="7">
        <f t="shared" si="14"/>
        <v>1.4951285505244774</v>
      </c>
      <c r="P95" s="9">
        <f>'Glenmere Primary School'!P66+'Little Hill Primary School'!P71</f>
        <v>36959.5</v>
      </c>
      <c r="Q95" s="9">
        <f>'Glenmere Primary School'!Q66+'Little Hill Primary School'!Q71</f>
        <v>36992.07</v>
      </c>
      <c r="R95" s="9">
        <f>'Glenmere Primary School'!R66+'Little Hill Primary School'!R71</f>
        <v>-32.57</v>
      </c>
      <c r="T95" s="9">
        <f>'Glenmere Primary School'!T66+'Little Hill Primary School'!T71</f>
        <v>36992.07</v>
      </c>
      <c r="U95" s="9">
        <f>'Glenmere Primary School'!U66+'Little Hill Primary School'!U71</f>
        <v>55307.9</v>
      </c>
      <c r="V95" s="9">
        <f>IF('Glenmere Primary School'!V66="",0,'Glenmere Primary School'!V66)+IF('Little Hill Primary School'!V71="",0,'Little Hill Primary School'!V71)</f>
        <v>0</v>
      </c>
      <c r="W95" s="9">
        <f>'Glenmere Primary School'!W66+'Little Hill Primary School'!W71</f>
        <v>0</v>
      </c>
      <c r="X95" s="9">
        <f>'Glenmere Primary School'!X66+'Little Hill Primary School'!X71</f>
        <v>55307.9</v>
      </c>
      <c r="Y95" s="9">
        <f>'Glenmere Primary School'!Y66+'Little Hill Primary School'!Y71</f>
        <v>-18315.830000000002</v>
      </c>
      <c r="Z95" s="7">
        <f t="shared" si="16"/>
        <v>-0.49512855052447735</v>
      </c>
    </row>
    <row r="96" spans="2:26" hidden="1" outlineLevel="1" x14ac:dyDescent="0.25">
      <c r="C96" s="8" t="s">
        <v>104</v>
      </c>
      <c r="D96" s="9">
        <f>'Glenmere Primary School'!D67</f>
        <v>0</v>
      </c>
      <c r="E96" s="9">
        <f>'Glenmere Primary School'!E67</f>
        <v>0</v>
      </c>
      <c r="F96" s="9">
        <f>'Glenmere Primary School'!F67</f>
        <v>0</v>
      </c>
      <c r="G96" s="9">
        <f>'Glenmere Primary School'!G67</f>
        <v>0</v>
      </c>
      <c r="H96" s="7">
        <f t="shared" si="13"/>
        <v>0</v>
      </c>
      <c r="J96" s="9">
        <f>'Glenmere Primary School'!J67</f>
        <v>0.9</v>
      </c>
      <c r="K96" s="9">
        <f>'Glenmere Primary School'!K67</f>
        <v>0</v>
      </c>
      <c r="L96" s="9">
        <f>'Glenmere Primary School'!L67</f>
        <v>0</v>
      </c>
      <c r="M96" s="9">
        <f>'Glenmere Primary School'!M67</f>
        <v>-0.9</v>
      </c>
      <c r="N96" s="7">
        <f t="shared" si="14"/>
        <v>0</v>
      </c>
      <c r="P96" s="9">
        <f>'Glenmere Primary School'!P67</f>
        <v>0</v>
      </c>
      <c r="Q96" s="9">
        <f>'Glenmere Primary School'!Q67</f>
        <v>0</v>
      </c>
      <c r="R96" s="9">
        <f>'Glenmere Primary School'!R67</f>
        <v>0</v>
      </c>
      <c r="T96" s="9">
        <f>'Glenmere Primary School'!T67</f>
        <v>0</v>
      </c>
      <c r="U96" s="9">
        <f>'Glenmere Primary School'!U67</f>
        <v>0.9</v>
      </c>
      <c r="V96" s="9">
        <f>IF('Glenmere Primary School'!V67="",0,'Glenmere Primary School'!V67)</f>
        <v>0</v>
      </c>
      <c r="W96" s="9">
        <f>'Glenmere Primary School'!W67</f>
        <v>0</v>
      </c>
      <c r="X96" s="9">
        <f>'Glenmere Primary School'!X67</f>
        <v>0.9</v>
      </c>
      <c r="Y96" s="9">
        <f>'Glenmere Primary School'!Y67</f>
        <v>-0.9</v>
      </c>
      <c r="Z96" s="7">
        <f t="shared" si="16"/>
        <v>0</v>
      </c>
    </row>
    <row r="97" spans="2:26" hidden="1" outlineLevel="1" x14ac:dyDescent="0.25">
      <c r="C97" s="8" t="s">
        <v>105</v>
      </c>
      <c r="D97" s="9">
        <f>'Glenmere Primary School'!D68+'Little Hill Primary School'!D72</f>
        <v>431</v>
      </c>
      <c r="E97" s="9">
        <f>'Glenmere Primary School'!E68+'Little Hill Primary School'!E72</f>
        <v>224.99</v>
      </c>
      <c r="F97" s="9">
        <f>'Glenmere Primary School'!F68+'Little Hill Primary School'!F72</f>
        <v>0</v>
      </c>
      <c r="G97" s="9">
        <f>'Glenmere Primary School'!G68+'Little Hill Primary School'!G72</f>
        <v>-206.01</v>
      </c>
      <c r="H97" s="7">
        <f t="shared" si="13"/>
        <v>1.9156406951420062</v>
      </c>
      <c r="J97" s="9">
        <f>'Glenmere Primary School'!J68+'Little Hill Primary School'!J72</f>
        <v>6794.21</v>
      </c>
      <c r="K97" s="9">
        <f>'Glenmere Primary School'!K68+'Little Hill Primary School'!K72</f>
        <v>4611.3100000000004</v>
      </c>
      <c r="L97" s="9">
        <f>'Glenmere Primary School'!L68+'Little Hill Primary School'!L72</f>
        <v>0</v>
      </c>
      <c r="M97" s="9">
        <f>'Glenmere Primary School'!M68+'Little Hill Primary School'!M72</f>
        <v>-2182.8999999999996</v>
      </c>
      <c r="N97" s="7">
        <f t="shared" si="14"/>
        <v>1.4733795819409234</v>
      </c>
      <c r="P97" s="9">
        <f>'Glenmere Primary School'!P68+'Little Hill Primary School'!P72</f>
        <v>4606.42</v>
      </c>
      <c r="Q97" s="9">
        <f>'Glenmere Primary School'!Q68+'Little Hill Primary School'!Q72</f>
        <v>4611.3100000000004</v>
      </c>
      <c r="R97" s="9">
        <f>'Glenmere Primary School'!R68+'Little Hill Primary School'!R72</f>
        <v>-4.8899999999999997</v>
      </c>
      <c r="T97" s="9">
        <f>'Glenmere Primary School'!T68+'Little Hill Primary School'!T72</f>
        <v>4611.3100000000004</v>
      </c>
      <c r="U97" s="9">
        <f>'Glenmere Primary School'!U68+'Little Hill Primary School'!U72</f>
        <v>6794.21</v>
      </c>
      <c r="V97" s="9">
        <f>IF('Glenmere Primary School'!V68="",0,'Glenmere Primary School'!V68)+IF('Little Hill Primary School'!V72="",0,'Little Hill Primary School'!V72)</f>
        <v>0</v>
      </c>
      <c r="W97" s="9">
        <f>'Glenmere Primary School'!W68+'Little Hill Primary School'!W72</f>
        <v>0</v>
      </c>
      <c r="X97" s="9">
        <f>'Glenmere Primary School'!X68+'Little Hill Primary School'!X72</f>
        <v>6794.21</v>
      </c>
      <c r="Y97" s="9">
        <f>'Glenmere Primary School'!Y68+'Little Hill Primary School'!Y72</f>
        <v>-2182.9</v>
      </c>
      <c r="Z97" s="7">
        <f t="shared" si="16"/>
        <v>-0.4733795819409235</v>
      </c>
    </row>
    <row r="98" spans="2:26" hidden="1" outlineLevel="1" x14ac:dyDescent="0.25">
      <c r="C98" s="8" t="s">
        <v>106</v>
      </c>
      <c r="D98" s="9">
        <f>'Glenmere Primary School'!D69+'Little Hill Primary School'!D73</f>
        <v>593.17999999999995</v>
      </c>
      <c r="E98" s="9">
        <f>'Glenmere Primary School'!E69+'Little Hill Primary School'!E73</f>
        <v>239.98</v>
      </c>
      <c r="F98" s="9">
        <f>'Glenmere Primary School'!F69+'Little Hill Primary School'!F73</f>
        <v>0</v>
      </c>
      <c r="G98" s="9">
        <f>'Glenmere Primary School'!G69+'Little Hill Primary School'!G73</f>
        <v>-353.20000000000005</v>
      </c>
      <c r="H98" s="7">
        <f t="shared" ref="H98:H132" si="20">IF(E98&lt;&gt;0, (D98+F98)/E98, 0)</f>
        <v>2.4717893157763147</v>
      </c>
      <c r="J98" s="9">
        <f>'Glenmere Primary School'!J69+'Little Hill Primary School'!J73</f>
        <v>11378.380000000001</v>
      </c>
      <c r="K98" s="9">
        <f>'Glenmere Primary School'!K69+'Little Hill Primary School'!K73</f>
        <v>7905.3700000000008</v>
      </c>
      <c r="L98" s="9">
        <f>'Glenmere Primary School'!L69+'Little Hill Primary School'!L73</f>
        <v>0</v>
      </c>
      <c r="M98" s="9">
        <f>'Glenmere Primary School'!M69+'Little Hill Primary School'!M73</f>
        <v>-3473.01</v>
      </c>
      <c r="N98" s="7">
        <f t="shared" ref="N98:N132" si="21">IF(K98&lt;&gt;0, (J98+L98)/K98, 0)</f>
        <v>1.4393228906426896</v>
      </c>
      <c r="P98" s="9">
        <f>'Glenmere Primary School'!P69+'Little Hill Primary School'!P73</f>
        <v>8759.4</v>
      </c>
      <c r="Q98" s="9">
        <f>'Glenmere Primary School'!Q69+'Little Hill Primary School'!Q73</f>
        <v>7905.3700000000008</v>
      </c>
      <c r="R98" s="9">
        <f>'Glenmere Primary School'!R69+'Little Hill Primary School'!R73</f>
        <v>854.03</v>
      </c>
      <c r="T98" s="9">
        <f>'Glenmere Primary School'!T69+'Little Hill Primary School'!T73</f>
        <v>7905.3700000000008</v>
      </c>
      <c r="U98" s="9">
        <f>'Glenmere Primary School'!U69+'Little Hill Primary School'!U73</f>
        <v>11378.380000000001</v>
      </c>
      <c r="V98" s="9">
        <f>IF('Glenmere Primary School'!V69="",0,'Glenmere Primary School'!V69)+IF('Little Hill Primary School'!V73="",0,'Little Hill Primary School'!V73)</f>
        <v>0</v>
      </c>
      <c r="W98" s="9">
        <f>'Glenmere Primary School'!W69+'Little Hill Primary School'!W73</f>
        <v>0</v>
      </c>
      <c r="X98" s="9">
        <f>'Glenmere Primary School'!X69+'Little Hill Primary School'!X73</f>
        <v>11378.380000000001</v>
      </c>
      <c r="Y98" s="9">
        <f>'Glenmere Primary School'!Y69+'Little Hill Primary School'!Y73</f>
        <v>-3473.0099999999998</v>
      </c>
      <c r="Z98" s="7">
        <f t="shared" ref="Z98:Z129" si="22">IF(T98&lt;&gt;0, Y98/T98, 0)</f>
        <v>-0.43932289064268965</v>
      </c>
    </row>
    <row r="99" spans="2:26" collapsed="1" x14ac:dyDescent="0.25">
      <c r="B99" t="s">
        <v>107</v>
      </c>
      <c r="D99" s="6">
        <f>SUM(D100:D103)</f>
        <v>78542.920000000013</v>
      </c>
      <c r="E99" s="6">
        <f>SUM(E100:E103)</f>
        <v>73236.86</v>
      </c>
      <c r="F99" s="6">
        <f>SUM(F100:F103)</f>
        <v>0</v>
      </c>
      <c r="G99" s="6">
        <f>SUM(G100:G103)</f>
        <v>-5306.0599999999995</v>
      </c>
      <c r="H99" s="7">
        <f t="shared" si="20"/>
        <v>1.0724506757935828</v>
      </c>
      <c r="J99" s="6">
        <f>SUM(J100:J103)</f>
        <v>883813.22000000009</v>
      </c>
      <c r="K99" s="6">
        <f>SUM(K100:K103)</f>
        <v>883696.98999999987</v>
      </c>
      <c r="L99" s="6">
        <f>SUM(L100:L103)</f>
        <v>0</v>
      </c>
      <c r="M99" s="6">
        <f>SUM(M100:M103)</f>
        <v>-116.23000000000502</v>
      </c>
      <c r="N99" s="7">
        <f t="shared" si="21"/>
        <v>1.0001315269841535</v>
      </c>
      <c r="P99" s="6">
        <f>SUM(P100:P103)</f>
        <v>862470.41</v>
      </c>
      <c r="Q99" s="6">
        <f>SUM(Q100:Q103)</f>
        <v>883696.98999999987</v>
      </c>
      <c r="R99" s="6">
        <f>SUM(R100:R103)</f>
        <v>-21226.58</v>
      </c>
      <c r="T99" s="6">
        <f t="shared" ref="T99:Y99" si="23">SUM(T100:T103)</f>
        <v>883696.98999999987</v>
      </c>
      <c r="U99" s="6">
        <f t="shared" si="23"/>
        <v>883813.22000000009</v>
      </c>
      <c r="V99" s="6">
        <f t="shared" si="23"/>
        <v>0</v>
      </c>
      <c r="W99" s="6">
        <f t="shared" si="23"/>
        <v>0</v>
      </c>
      <c r="X99" s="6">
        <f t="shared" si="23"/>
        <v>883813.22000000009</v>
      </c>
      <c r="Y99" s="6">
        <f t="shared" si="23"/>
        <v>-116.22999999999956</v>
      </c>
      <c r="Z99" s="7">
        <f t="shared" si="22"/>
        <v>-1.3152698415324417E-4</v>
      </c>
    </row>
    <row r="100" spans="2:26" hidden="1" outlineLevel="1" x14ac:dyDescent="0.25">
      <c r="C100" s="8" t="s">
        <v>108</v>
      </c>
      <c r="D100" s="9">
        <f>'Fernvale Primary School'!D68+'Glenmere Primary School'!D71+'Hinckley Parks Primary'!D69+'Hollycroft Primary School'!D64+'Langmoor Primary School'!D64+'Little Hill Primary School'!D75+'New Lubbesthorpe Primary School'!D73+'Newlands Primary School'!D71+'OWLS Academy Trust'!D39+'Ravenhurst Primary School'!D67</f>
        <v>60116.670000000006</v>
      </c>
      <c r="E100" s="9">
        <f>'Fernvale Primary School'!E68+'Glenmere Primary School'!E71+'Hinckley Parks Primary'!E69+'Hollycroft Primary School'!E64+'Langmoor Primary School'!E64+'Little Hill Primary School'!E75+'New Lubbesthorpe Primary School'!E73+'Newlands Primary School'!E71+'OWLS Academy Trust'!E39+'Ravenhurst Primary School'!E67</f>
        <v>58932.25</v>
      </c>
      <c r="F100" s="9">
        <f>'Fernvale Primary School'!F68+'Glenmere Primary School'!F71+'Hinckley Parks Primary'!F69+'Hollycroft Primary School'!F64+'Langmoor Primary School'!F64+'Little Hill Primary School'!F75+'New Lubbesthorpe Primary School'!F73+'Newlands Primary School'!F71+'OWLS Academy Trust'!F39+'Ravenhurst Primary School'!F67</f>
        <v>0</v>
      </c>
      <c r="G100" s="9">
        <f>'Fernvale Primary School'!G68+'Glenmere Primary School'!G71+'Hinckley Parks Primary'!G69+'Hollycroft Primary School'!G64+'Langmoor Primary School'!G64+'Little Hill Primary School'!G75+'New Lubbesthorpe Primary School'!G73+'Newlands Primary School'!G71+'OWLS Academy Trust'!G39+'Ravenhurst Primary School'!G67</f>
        <v>-1184.4199999999994</v>
      </c>
      <c r="H100" s="7">
        <f t="shared" si="20"/>
        <v>1.0200979938828061</v>
      </c>
      <c r="J100" s="9">
        <f>'Fernvale Primary School'!J68+'Glenmere Primary School'!J71+'Hinckley Parks Primary'!J69+'Hollycroft Primary School'!J64+'Langmoor Primary School'!J64+'Little Hill Primary School'!J75+'New Lubbesthorpe Primary School'!J73+'Newlands Primary School'!J71+'OWLS Academy Trust'!J39+'Ravenhurst Primary School'!J67</f>
        <v>649989.11</v>
      </c>
      <c r="K100" s="9">
        <f>'Fernvale Primary School'!K68+'Glenmere Primary School'!K71+'Hinckley Parks Primary'!K69+'Hollycroft Primary School'!K64+'Langmoor Primary School'!K64+'Little Hill Primary School'!K75+'New Lubbesthorpe Primary School'!K73+'Newlands Primary School'!K71+'OWLS Academy Trust'!K39+'Ravenhurst Primary School'!K67</f>
        <v>684468.02999999991</v>
      </c>
      <c r="L100" s="9">
        <f>'Fernvale Primary School'!L68+'Glenmere Primary School'!L71+'Hinckley Parks Primary'!L69+'Hollycroft Primary School'!L64+'Langmoor Primary School'!L64+'Little Hill Primary School'!L75+'New Lubbesthorpe Primary School'!L73+'Newlands Primary School'!L71+'OWLS Academy Trust'!L39+'Ravenhurst Primary School'!L67</f>
        <v>0</v>
      </c>
      <c r="M100" s="9">
        <f>'Fernvale Primary School'!M68+'Glenmere Primary School'!M71+'Hinckley Parks Primary'!M69+'Hollycroft Primary School'!M64+'Langmoor Primary School'!M64+'Little Hill Primary School'!M75+'New Lubbesthorpe Primary School'!M73+'Newlands Primary School'!M71+'OWLS Academy Trust'!M39+'Ravenhurst Primary School'!M67</f>
        <v>34478.92</v>
      </c>
      <c r="N100" s="7">
        <f t="shared" si="21"/>
        <v>0.94962669038026515</v>
      </c>
      <c r="P100" s="9">
        <f>'Fernvale Primary School'!P68+'Glenmere Primary School'!P71+'Hinckley Parks Primary'!P69+'Hollycroft Primary School'!P64+'Langmoor Primary School'!P64+'Little Hill Primary School'!P75+'New Lubbesthorpe Primary School'!P73+'Newlands Primary School'!P71+'OWLS Academy Trust'!P39+'Ravenhurst Primary School'!P67</f>
        <v>651278.26</v>
      </c>
      <c r="Q100" s="9">
        <f>'Fernvale Primary School'!Q68+'Glenmere Primary School'!Q71+'Hinckley Parks Primary'!Q69+'Hollycroft Primary School'!Q64+'Langmoor Primary School'!Q64+'Little Hill Primary School'!Q75+'New Lubbesthorpe Primary School'!Q73+'Newlands Primary School'!Q71+'OWLS Academy Trust'!Q39+'Ravenhurst Primary School'!Q67</f>
        <v>684468.02999999991</v>
      </c>
      <c r="R100" s="9">
        <f>'Fernvale Primary School'!R68+'Glenmere Primary School'!R71+'Hinckley Parks Primary'!R69+'Hollycroft Primary School'!R64+'Langmoor Primary School'!R64+'Little Hill Primary School'!R75+'New Lubbesthorpe Primary School'!R73+'Newlands Primary School'!R71+'OWLS Academy Trust'!R39+'Ravenhurst Primary School'!R67</f>
        <v>-33189.770000000004</v>
      </c>
      <c r="T100" s="9">
        <f>'Fernvale Primary School'!T68+'Glenmere Primary School'!T71+'Hinckley Parks Primary'!T69+'Hollycroft Primary School'!T64+'Langmoor Primary School'!T64+'Little Hill Primary School'!T75+'New Lubbesthorpe Primary School'!T73+'Newlands Primary School'!T71+'OWLS Academy Trust'!T39+'Ravenhurst Primary School'!T67</f>
        <v>684468.02999999991</v>
      </c>
      <c r="U100" s="9">
        <f>'Fernvale Primary School'!U68+'Glenmere Primary School'!U71+'Hinckley Parks Primary'!U69+'Hollycroft Primary School'!U64+'Langmoor Primary School'!U64+'Little Hill Primary School'!U75+'New Lubbesthorpe Primary School'!U73+'Newlands Primary School'!U71+'OWLS Academy Trust'!U39+'Ravenhurst Primary School'!U67</f>
        <v>649989.11</v>
      </c>
      <c r="V100" s="9">
        <f>IF('Fernvale Primary School'!V68="",0,'Fernvale Primary School'!V68)+IF('Glenmere Primary School'!V71="",0,'Glenmere Primary School'!V71)+IF('Hinckley Parks Primary'!V69="",0,'Hinckley Parks Primary'!V69)+IF('Hollycroft Primary School'!V64="",0,'Hollycroft Primary School'!V64)+IF('Langmoor Primary School'!V64="",0,'Langmoor Primary School'!V64)+IF('Little Hill Primary School'!V75="",0,'Little Hill Primary School'!V75)+IF('New Lubbesthorpe Primary School'!V73="",0,'New Lubbesthorpe Primary School'!V73)+IF('Newlands Primary School'!V71="",0,'Newlands Primary School'!V71)+IF('OWLS Academy Trust'!V39="",0,'OWLS Academy Trust'!V39)+IF('Ravenhurst Primary School'!V67="",0,'Ravenhurst Primary School'!V67)</f>
        <v>0</v>
      </c>
      <c r="W100" s="9">
        <f>'Fernvale Primary School'!W68+'Glenmere Primary School'!W71+'Hinckley Parks Primary'!W69+'Hollycroft Primary School'!W64+'Langmoor Primary School'!W64+'Little Hill Primary School'!W75+'New Lubbesthorpe Primary School'!W73+'Newlands Primary School'!W71+'OWLS Academy Trust'!W39+'Ravenhurst Primary School'!W67</f>
        <v>0</v>
      </c>
      <c r="X100" s="9">
        <f>'Fernvale Primary School'!X68+'Glenmere Primary School'!X71+'Hinckley Parks Primary'!X69+'Hollycroft Primary School'!X64+'Langmoor Primary School'!X64+'Little Hill Primary School'!X75+'New Lubbesthorpe Primary School'!X73+'Newlands Primary School'!X71+'OWLS Academy Trust'!X39+'Ravenhurst Primary School'!X67</f>
        <v>649989.11</v>
      </c>
      <c r="Y100" s="9">
        <f>'Fernvale Primary School'!Y68+'Glenmere Primary School'!Y71+'Hinckley Parks Primary'!Y69+'Hollycroft Primary School'!Y64+'Langmoor Primary School'!Y64+'Little Hill Primary School'!Y75+'New Lubbesthorpe Primary School'!Y73+'Newlands Primary School'!Y71+'OWLS Academy Trust'!Y39+'Ravenhurst Primary School'!Y67</f>
        <v>34478.92</v>
      </c>
      <c r="Z100" s="7">
        <f t="shared" si="22"/>
        <v>5.0373309619734907E-2</v>
      </c>
    </row>
    <row r="101" spans="2:26" hidden="1" outlineLevel="1" x14ac:dyDescent="0.25">
      <c r="C101" s="8" t="s">
        <v>109</v>
      </c>
      <c r="D101" s="9">
        <f>'Fernvale Primary School'!D69+'Glenmere Primary School'!D72+'Hinckley Parks Primary'!D70+'Little Hill Primary School'!D76+'New Lubbesthorpe Primary School'!D74+'Newlands Primary School'!D72+'Ravenhurst Primary School'!D68</f>
        <v>1200.5900000000001</v>
      </c>
      <c r="E101" s="9">
        <f>'Fernvale Primary School'!E69+'Glenmere Primary School'!E72+'Hinckley Parks Primary'!E70+'Little Hill Primary School'!E76+'New Lubbesthorpe Primary School'!E74+'Newlands Primary School'!E72+'Ravenhurst Primary School'!E68</f>
        <v>83.33</v>
      </c>
      <c r="F101" s="9">
        <f>'Fernvale Primary School'!F69+'Glenmere Primary School'!F72+'Hinckley Parks Primary'!F70+'Little Hill Primary School'!F76+'New Lubbesthorpe Primary School'!F74+'Newlands Primary School'!F72+'Ravenhurst Primary School'!F68</f>
        <v>0</v>
      </c>
      <c r="G101" s="9">
        <f>'Fernvale Primary School'!G69+'Glenmere Primary School'!G72+'Hinckley Parks Primary'!G70+'Little Hill Primary School'!G76+'New Lubbesthorpe Primary School'!G74+'Newlands Primary School'!G72+'Ravenhurst Primary School'!G68</f>
        <v>-1117.26</v>
      </c>
      <c r="H101" s="7">
        <f t="shared" si="20"/>
        <v>14.407656306252251</v>
      </c>
      <c r="J101" s="9">
        <f>'Fernvale Primary School'!J69+'Glenmere Primary School'!J72+'Hinckley Parks Primary'!J70+'Little Hill Primary School'!J76+'New Lubbesthorpe Primary School'!J74+'Newlands Primary School'!J72+'Ravenhurst Primary School'!J68</f>
        <v>15023.650000000001</v>
      </c>
      <c r="K101" s="9">
        <f>'Fernvale Primary School'!K69+'Glenmere Primary School'!K72+'Hinckley Parks Primary'!K70+'Little Hill Primary School'!K76+'New Lubbesthorpe Primary School'!K74+'Newlands Primary School'!K72+'Ravenhurst Primary School'!K68</f>
        <v>1000</v>
      </c>
      <c r="L101" s="9">
        <f>'Fernvale Primary School'!L69+'Glenmere Primary School'!L72+'Hinckley Parks Primary'!L70+'Little Hill Primary School'!L76+'New Lubbesthorpe Primary School'!L74+'Newlands Primary School'!L72+'Ravenhurst Primary School'!L68</f>
        <v>0</v>
      </c>
      <c r="M101" s="9">
        <f>'Fernvale Primary School'!M69+'Glenmere Primary School'!M72+'Hinckley Parks Primary'!M70+'Little Hill Primary School'!M76+'New Lubbesthorpe Primary School'!M74+'Newlands Primary School'!M72+'Ravenhurst Primary School'!M68</f>
        <v>-14023.65</v>
      </c>
      <c r="N101" s="7">
        <f t="shared" si="21"/>
        <v>15.023650000000002</v>
      </c>
      <c r="P101" s="9">
        <f>'Fernvale Primary School'!P69+'Glenmere Primary School'!P72+'Hinckley Parks Primary'!P70+'Little Hill Primary School'!P76+'New Lubbesthorpe Primary School'!P74+'Newlands Primary School'!P72+'Ravenhurst Primary School'!P68</f>
        <v>1000</v>
      </c>
      <c r="Q101" s="9">
        <f>'Fernvale Primary School'!Q69+'Glenmere Primary School'!Q72+'Hinckley Parks Primary'!Q70+'Little Hill Primary School'!Q76+'New Lubbesthorpe Primary School'!Q74+'Newlands Primary School'!Q72+'Ravenhurst Primary School'!Q68</f>
        <v>1000</v>
      </c>
      <c r="R101" s="9">
        <f>'Fernvale Primary School'!R69+'Glenmere Primary School'!R72+'Hinckley Parks Primary'!R70+'Little Hill Primary School'!R76+'New Lubbesthorpe Primary School'!R74+'Newlands Primary School'!R72+'Ravenhurst Primary School'!R68</f>
        <v>0</v>
      </c>
      <c r="T101" s="9">
        <f>'Fernvale Primary School'!T69+'Glenmere Primary School'!T72+'Hinckley Parks Primary'!T70+'Little Hill Primary School'!T76+'New Lubbesthorpe Primary School'!T74+'Newlands Primary School'!T72+'Ravenhurst Primary School'!T68</f>
        <v>1000</v>
      </c>
      <c r="U101" s="9">
        <f>'Fernvale Primary School'!U69+'Glenmere Primary School'!U72+'Hinckley Parks Primary'!U70+'Little Hill Primary School'!U76+'New Lubbesthorpe Primary School'!U74+'Newlands Primary School'!U72+'Ravenhurst Primary School'!U68</f>
        <v>15023.650000000001</v>
      </c>
      <c r="V101" s="9">
        <f>IF('Fernvale Primary School'!V69="",0,'Fernvale Primary School'!V69)+IF('Glenmere Primary School'!V72="",0,'Glenmere Primary School'!V72)+IF('Hinckley Parks Primary'!V70="",0,'Hinckley Parks Primary'!V70)+IF('Little Hill Primary School'!V76="",0,'Little Hill Primary School'!V76)+IF('New Lubbesthorpe Primary School'!V74="",0,'New Lubbesthorpe Primary School'!V74)+IF('Newlands Primary School'!V72="",0,'Newlands Primary School'!V72)+IF('Ravenhurst Primary School'!V68="",0,'Ravenhurst Primary School'!V68)</f>
        <v>0</v>
      </c>
      <c r="W101" s="9">
        <f>'Fernvale Primary School'!W69+'Glenmere Primary School'!W72+'Hinckley Parks Primary'!W70+'Little Hill Primary School'!W76+'New Lubbesthorpe Primary School'!W74+'Newlands Primary School'!W72+'Ravenhurst Primary School'!W68</f>
        <v>0</v>
      </c>
      <c r="X101" s="9">
        <f>'Fernvale Primary School'!X69+'Glenmere Primary School'!X72+'Hinckley Parks Primary'!X70+'Little Hill Primary School'!X76+'New Lubbesthorpe Primary School'!X74+'Newlands Primary School'!X72+'Ravenhurst Primary School'!X68</f>
        <v>15023.650000000001</v>
      </c>
      <c r="Y101" s="9">
        <f>'Fernvale Primary School'!Y69+'Glenmere Primary School'!Y72+'Hinckley Parks Primary'!Y70+'Little Hill Primary School'!Y76+'New Lubbesthorpe Primary School'!Y74+'Newlands Primary School'!Y72+'Ravenhurst Primary School'!Y68</f>
        <v>-14023.65</v>
      </c>
      <c r="Z101" s="7">
        <f t="shared" si="22"/>
        <v>-14.02365</v>
      </c>
    </row>
    <row r="102" spans="2:26" hidden="1" outlineLevel="1" x14ac:dyDescent="0.25">
      <c r="C102" s="8" t="s">
        <v>110</v>
      </c>
      <c r="D102" s="9">
        <f>'Fernvale Primary School'!D70+'Glenmere Primary School'!D73+'Hinckley Parks Primary'!D71+'Hollycroft Primary School'!D65+'Langmoor Primary School'!D65+'Little Hill Primary School'!D77+'New Lubbesthorpe Primary School'!D75+'Newlands Primary School'!D73+'OWLS Academy Trust'!D40+'Ravenhurst Primary School'!D69</f>
        <v>7414.8900000000012</v>
      </c>
      <c r="E102" s="9">
        <f>'Fernvale Primary School'!E70+'Glenmere Primary School'!E73+'Hinckley Parks Primary'!E71+'Hollycroft Primary School'!E65+'Langmoor Primary School'!E65+'Little Hill Primary School'!E77+'New Lubbesthorpe Primary School'!E75+'Newlands Primary School'!E73+'OWLS Academy Trust'!E40+'Ravenhurst Primary School'!E69</f>
        <v>6490.47</v>
      </c>
      <c r="F102" s="9">
        <f>'Fernvale Primary School'!F70+'Glenmere Primary School'!F73+'Hinckley Parks Primary'!F71+'Hollycroft Primary School'!F65+'Langmoor Primary School'!F65+'Little Hill Primary School'!F77+'New Lubbesthorpe Primary School'!F75+'Newlands Primary School'!F73+'OWLS Academy Trust'!F40+'Ravenhurst Primary School'!F69</f>
        <v>0</v>
      </c>
      <c r="G102" s="9">
        <f>'Fernvale Primary School'!G70+'Glenmere Primary School'!G73+'Hinckley Parks Primary'!G71+'Hollycroft Primary School'!G65+'Langmoor Primary School'!G65+'Little Hill Primary School'!G77+'New Lubbesthorpe Primary School'!G75+'Newlands Primary School'!G73+'OWLS Academy Trust'!G40+'Ravenhurst Primary School'!G69</f>
        <v>-924.41999999999985</v>
      </c>
      <c r="H102" s="7">
        <f t="shared" si="20"/>
        <v>1.1424272818455368</v>
      </c>
      <c r="J102" s="9">
        <f>'Fernvale Primary School'!J70+'Glenmere Primary School'!J73+'Hinckley Parks Primary'!J71+'Hollycroft Primary School'!J65+'Langmoor Primary School'!J65+'Little Hill Primary School'!J77+'New Lubbesthorpe Primary School'!J75+'Newlands Primary School'!J73+'OWLS Academy Trust'!J40+'Ravenhurst Primary School'!J69</f>
        <v>79691.55</v>
      </c>
      <c r="K102" s="9">
        <f>'Fernvale Primary School'!K70+'Glenmere Primary School'!K73+'Hinckley Parks Primary'!K71+'Hollycroft Primary School'!K65+'Langmoor Primary School'!K65+'Little Hill Primary School'!K77+'New Lubbesthorpe Primary School'!K75+'Newlands Primary School'!K73+'OWLS Academy Trust'!K40+'Ravenhurst Primary School'!K69</f>
        <v>74756.59</v>
      </c>
      <c r="L102" s="9">
        <f>'Fernvale Primary School'!L70+'Glenmere Primary School'!L73+'Hinckley Parks Primary'!L71+'Hollycroft Primary School'!L65+'Langmoor Primary School'!L65+'Little Hill Primary School'!L77+'New Lubbesthorpe Primary School'!L75+'Newlands Primary School'!L73+'OWLS Academy Trust'!L40+'Ravenhurst Primary School'!L69</f>
        <v>0</v>
      </c>
      <c r="M102" s="9">
        <f>'Fernvale Primary School'!M70+'Glenmere Primary School'!M73+'Hinckley Parks Primary'!M71+'Hollycroft Primary School'!M65+'Langmoor Primary School'!M65+'Little Hill Primary School'!M77+'New Lubbesthorpe Primary School'!M75+'Newlands Primary School'!M73+'OWLS Academy Trust'!M40+'Ravenhurst Primary School'!M69</f>
        <v>-4934.9600000000009</v>
      </c>
      <c r="N102" s="7">
        <f t="shared" si="21"/>
        <v>1.0660137119684032</v>
      </c>
      <c r="P102" s="9">
        <f>'Fernvale Primary School'!P70+'Glenmere Primary School'!P73+'Hinckley Parks Primary'!P71+'Hollycroft Primary School'!P65+'Langmoor Primary School'!P65+'Little Hill Primary School'!P77+'New Lubbesthorpe Primary School'!P75+'Newlands Primary School'!P73+'OWLS Academy Trust'!P40+'Ravenhurst Primary School'!P69</f>
        <v>69642.02</v>
      </c>
      <c r="Q102" s="9">
        <f>'Fernvale Primary School'!Q70+'Glenmere Primary School'!Q73+'Hinckley Parks Primary'!Q71+'Hollycroft Primary School'!Q65+'Langmoor Primary School'!Q65+'Little Hill Primary School'!Q77+'New Lubbesthorpe Primary School'!Q75+'Newlands Primary School'!Q73+'OWLS Academy Trust'!Q40+'Ravenhurst Primary School'!Q69</f>
        <v>74756.59</v>
      </c>
      <c r="R102" s="9">
        <f>'Fernvale Primary School'!R70+'Glenmere Primary School'!R73+'Hinckley Parks Primary'!R71+'Hollycroft Primary School'!R65+'Langmoor Primary School'!R65+'Little Hill Primary School'!R77+'New Lubbesthorpe Primary School'!R75+'Newlands Primary School'!R73+'OWLS Academy Trust'!R40+'Ravenhurst Primary School'!R69</f>
        <v>-5114.5700000000006</v>
      </c>
      <c r="T102" s="9">
        <f>'Fernvale Primary School'!T70+'Glenmere Primary School'!T73+'Hinckley Parks Primary'!T71+'Hollycroft Primary School'!T65+'Langmoor Primary School'!T65+'Little Hill Primary School'!T77+'New Lubbesthorpe Primary School'!T75+'Newlands Primary School'!T73+'OWLS Academy Trust'!T40+'Ravenhurst Primary School'!T69</f>
        <v>74756.59</v>
      </c>
      <c r="U102" s="9">
        <f>'Fernvale Primary School'!U70+'Glenmere Primary School'!U73+'Hinckley Parks Primary'!U71+'Hollycroft Primary School'!U65+'Langmoor Primary School'!U65+'Little Hill Primary School'!U77+'New Lubbesthorpe Primary School'!U75+'Newlands Primary School'!U73+'OWLS Academy Trust'!U40+'Ravenhurst Primary School'!U69</f>
        <v>79691.55</v>
      </c>
      <c r="V102" s="9">
        <f>IF('Fernvale Primary School'!V70="",0,'Fernvale Primary School'!V70)+IF('Glenmere Primary School'!V73="",0,'Glenmere Primary School'!V73)+IF('Hinckley Parks Primary'!V71="",0,'Hinckley Parks Primary'!V71)+IF('Hollycroft Primary School'!V65="",0,'Hollycroft Primary School'!V65)+IF('Langmoor Primary School'!V65="",0,'Langmoor Primary School'!V65)+IF('Little Hill Primary School'!V77="",0,'Little Hill Primary School'!V77)+IF('New Lubbesthorpe Primary School'!V75="",0,'New Lubbesthorpe Primary School'!V75)+IF('Newlands Primary School'!V73="",0,'Newlands Primary School'!V73)+IF('OWLS Academy Trust'!V40="",0,'OWLS Academy Trust'!V40)+IF('Ravenhurst Primary School'!V69="",0,'Ravenhurst Primary School'!V69)</f>
        <v>0</v>
      </c>
      <c r="W102" s="9">
        <f>'Fernvale Primary School'!W70+'Glenmere Primary School'!W73+'Hinckley Parks Primary'!W71+'Hollycroft Primary School'!W65+'Langmoor Primary School'!W65+'Little Hill Primary School'!W77+'New Lubbesthorpe Primary School'!W75+'Newlands Primary School'!W73+'OWLS Academy Trust'!W40+'Ravenhurst Primary School'!W69</f>
        <v>0</v>
      </c>
      <c r="X102" s="9">
        <f>'Fernvale Primary School'!X70+'Glenmere Primary School'!X73+'Hinckley Parks Primary'!X71+'Hollycroft Primary School'!X65+'Langmoor Primary School'!X65+'Little Hill Primary School'!X77+'New Lubbesthorpe Primary School'!X75+'Newlands Primary School'!X73+'OWLS Academy Trust'!X40+'Ravenhurst Primary School'!X69</f>
        <v>79691.55</v>
      </c>
      <c r="Y102" s="9">
        <f>'Fernvale Primary School'!Y70+'Glenmere Primary School'!Y73+'Hinckley Parks Primary'!Y71+'Hollycroft Primary School'!Y65+'Langmoor Primary School'!Y65+'Little Hill Primary School'!Y77+'New Lubbesthorpe Primary School'!Y75+'Newlands Primary School'!Y73+'OWLS Academy Trust'!Y40+'Ravenhurst Primary School'!Y69</f>
        <v>-4934.9599999999991</v>
      </c>
      <c r="Z102" s="7">
        <f t="shared" si="22"/>
        <v>-6.6013711968403041E-2</v>
      </c>
    </row>
    <row r="103" spans="2:26" hidden="1" outlineLevel="1" x14ac:dyDescent="0.25">
      <c r="C103" s="8" t="s">
        <v>111</v>
      </c>
      <c r="D103" s="9">
        <f>'Fernvale Primary School'!D71+'Glenmere Primary School'!D74+'Hinckley Parks Primary'!D72+'Hollycroft Primary School'!D66+'Langmoor Primary School'!D66+'Little Hill Primary School'!D78+'New Lubbesthorpe Primary School'!D76+'Newlands Primary School'!D74+'OWLS Academy Trust'!D41+'Ravenhurst Primary School'!D70</f>
        <v>9810.77</v>
      </c>
      <c r="E103" s="9">
        <f>'Fernvale Primary School'!E71+'Glenmere Primary School'!E74+'Hinckley Parks Primary'!E72+'Hollycroft Primary School'!E66+'Langmoor Primary School'!E66+'Little Hill Primary School'!E78+'New Lubbesthorpe Primary School'!E76+'Newlands Primary School'!E74+'OWLS Academy Trust'!E41+'Ravenhurst Primary School'!E70</f>
        <v>7730.8099999999995</v>
      </c>
      <c r="F103" s="9">
        <f>'Fernvale Primary School'!F71+'Glenmere Primary School'!F74+'Hinckley Parks Primary'!F72+'Hollycroft Primary School'!F66+'Langmoor Primary School'!F66+'Little Hill Primary School'!F78+'New Lubbesthorpe Primary School'!F76+'Newlands Primary School'!F74+'OWLS Academy Trust'!F41+'Ravenhurst Primary School'!F70</f>
        <v>0</v>
      </c>
      <c r="G103" s="9">
        <f>'Fernvale Primary School'!G71+'Glenmere Primary School'!G74+'Hinckley Parks Primary'!G72+'Hollycroft Primary School'!G66+'Langmoor Primary School'!G66+'Little Hill Primary School'!G78+'New Lubbesthorpe Primary School'!G76+'Newlands Primary School'!G74+'OWLS Academy Trust'!G41+'Ravenhurst Primary School'!G70</f>
        <v>-2079.9599999999996</v>
      </c>
      <c r="H103" s="7">
        <f t="shared" si="20"/>
        <v>1.2690481333780033</v>
      </c>
      <c r="J103" s="9">
        <f>'Fernvale Primary School'!J71+'Glenmere Primary School'!J74+'Hinckley Parks Primary'!J72+'Hollycroft Primary School'!J66+'Langmoor Primary School'!J66+'Little Hill Primary School'!J78+'New Lubbesthorpe Primary School'!J76+'Newlands Primary School'!J74+'OWLS Academy Trust'!J41+'Ravenhurst Primary School'!J70</f>
        <v>139108.91</v>
      </c>
      <c r="K103" s="9">
        <f>'Fernvale Primary School'!K71+'Glenmere Primary School'!K74+'Hinckley Parks Primary'!K72+'Hollycroft Primary School'!K66+'Langmoor Primary School'!K66+'Little Hill Primary School'!K78+'New Lubbesthorpe Primary School'!K76+'Newlands Primary School'!K74+'OWLS Academy Trust'!K41+'Ravenhurst Primary School'!K70</f>
        <v>123472.37</v>
      </c>
      <c r="L103" s="9">
        <f>'Fernvale Primary School'!L71+'Glenmere Primary School'!L74+'Hinckley Parks Primary'!L72+'Hollycroft Primary School'!L66+'Langmoor Primary School'!L66+'Little Hill Primary School'!L78+'New Lubbesthorpe Primary School'!L76+'Newlands Primary School'!L74+'OWLS Academy Trust'!L41+'Ravenhurst Primary School'!L70</f>
        <v>0</v>
      </c>
      <c r="M103" s="9">
        <f>'Fernvale Primary School'!M71+'Glenmere Primary School'!M74+'Hinckley Parks Primary'!M72+'Hollycroft Primary School'!M66+'Langmoor Primary School'!M66+'Little Hill Primary School'!M78+'New Lubbesthorpe Primary School'!M76+'Newlands Primary School'!M74+'OWLS Academy Trust'!M41+'Ravenhurst Primary School'!M70</f>
        <v>-15636.54</v>
      </c>
      <c r="N103" s="7">
        <f t="shared" si="21"/>
        <v>1.1266399924128776</v>
      </c>
      <c r="P103" s="9">
        <f>'Fernvale Primary School'!P71+'Glenmere Primary School'!P74+'Hinckley Parks Primary'!P72+'Hollycroft Primary School'!P66+'Langmoor Primary School'!P66+'Little Hill Primary School'!P78+'New Lubbesthorpe Primary School'!P76+'Newlands Primary School'!P74+'OWLS Academy Trust'!P41+'Ravenhurst Primary School'!P70</f>
        <v>140550.13</v>
      </c>
      <c r="Q103" s="9">
        <f>'Fernvale Primary School'!Q71+'Glenmere Primary School'!Q74+'Hinckley Parks Primary'!Q72+'Hollycroft Primary School'!Q66+'Langmoor Primary School'!Q66+'Little Hill Primary School'!Q78+'New Lubbesthorpe Primary School'!Q76+'Newlands Primary School'!Q74+'OWLS Academy Trust'!Q41+'Ravenhurst Primary School'!Q70</f>
        <v>123472.37</v>
      </c>
      <c r="R103" s="9">
        <f>'Fernvale Primary School'!R71+'Glenmere Primary School'!R74+'Hinckley Parks Primary'!R72+'Hollycroft Primary School'!R66+'Langmoor Primary School'!R66+'Little Hill Primary School'!R78+'New Lubbesthorpe Primary School'!R76+'Newlands Primary School'!R74+'OWLS Academy Trust'!R41+'Ravenhurst Primary School'!R70</f>
        <v>17077.760000000002</v>
      </c>
      <c r="T103" s="9">
        <f>'Fernvale Primary School'!T71+'Glenmere Primary School'!T74+'Hinckley Parks Primary'!T72+'Hollycroft Primary School'!T66+'Langmoor Primary School'!T66+'Little Hill Primary School'!T78+'New Lubbesthorpe Primary School'!T76+'Newlands Primary School'!T74+'OWLS Academy Trust'!T41+'Ravenhurst Primary School'!T70</f>
        <v>123472.37</v>
      </c>
      <c r="U103" s="9">
        <f>'Fernvale Primary School'!U71+'Glenmere Primary School'!U74+'Hinckley Parks Primary'!U72+'Hollycroft Primary School'!U66+'Langmoor Primary School'!U66+'Little Hill Primary School'!U78+'New Lubbesthorpe Primary School'!U76+'Newlands Primary School'!U74+'OWLS Academy Trust'!U41+'Ravenhurst Primary School'!U70</f>
        <v>139108.91</v>
      </c>
      <c r="V103" s="9">
        <f>IF('Fernvale Primary School'!V71="",0,'Fernvale Primary School'!V71)+IF('Glenmere Primary School'!V74="",0,'Glenmere Primary School'!V74)+IF('Hinckley Parks Primary'!V72="",0,'Hinckley Parks Primary'!V72)+IF('Hollycroft Primary School'!V66="",0,'Hollycroft Primary School'!V66)+IF('Langmoor Primary School'!V66="",0,'Langmoor Primary School'!V66)+IF('Little Hill Primary School'!V78="",0,'Little Hill Primary School'!V78)+IF('New Lubbesthorpe Primary School'!V76="",0,'New Lubbesthorpe Primary School'!V76)+IF('Newlands Primary School'!V74="",0,'Newlands Primary School'!V74)+IF('OWLS Academy Trust'!V41="",0,'OWLS Academy Trust'!V41)+IF('Ravenhurst Primary School'!V70="",0,'Ravenhurst Primary School'!V70)</f>
        <v>0</v>
      </c>
      <c r="W103" s="9">
        <f>'Fernvale Primary School'!W71+'Glenmere Primary School'!W74+'Hinckley Parks Primary'!W72+'Hollycroft Primary School'!W66+'Langmoor Primary School'!W66+'Little Hill Primary School'!W78+'New Lubbesthorpe Primary School'!W76+'Newlands Primary School'!W74+'OWLS Academy Trust'!W41+'Ravenhurst Primary School'!W70</f>
        <v>0</v>
      </c>
      <c r="X103" s="9">
        <f>'Fernvale Primary School'!X71+'Glenmere Primary School'!X74+'Hinckley Parks Primary'!X72+'Hollycroft Primary School'!X66+'Langmoor Primary School'!X66+'Little Hill Primary School'!X78+'New Lubbesthorpe Primary School'!X76+'Newlands Primary School'!X74+'OWLS Academy Trust'!X41+'Ravenhurst Primary School'!X70</f>
        <v>139108.91</v>
      </c>
      <c r="Y103" s="9">
        <f>'Fernvale Primary School'!Y71+'Glenmere Primary School'!Y74+'Hinckley Parks Primary'!Y72+'Hollycroft Primary School'!Y66+'Langmoor Primary School'!Y66+'Little Hill Primary School'!Y78+'New Lubbesthorpe Primary School'!Y76+'Newlands Primary School'!Y74+'OWLS Academy Trust'!Y41+'Ravenhurst Primary School'!Y70</f>
        <v>-15636.539999999997</v>
      </c>
      <c r="Z103" s="7">
        <f t="shared" si="22"/>
        <v>-0.12663999241287746</v>
      </c>
    </row>
    <row r="104" spans="2:26" collapsed="1" x14ac:dyDescent="0.25">
      <c r="B104" t="s">
        <v>112</v>
      </c>
      <c r="D104" s="6">
        <f>SUM(D105:D112)</f>
        <v>58547.079999999994</v>
      </c>
      <c r="E104" s="6">
        <f>SUM(E105:E112)</f>
        <v>57334.789999999994</v>
      </c>
      <c r="F104" s="6">
        <f>SUM(F105:F112)</f>
        <v>0</v>
      </c>
      <c r="G104" s="6">
        <f>SUM(G105:G112)</f>
        <v>-1212.29</v>
      </c>
      <c r="H104" s="7">
        <f t="shared" si="20"/>
        <v>1.0211440558167215</v>
      </c>
      <c r="J104" s="6">
        <f>SUM(J105:J112)</f>
        <v>656252.89999999991</v>
      </c>
      <c r="K104" s="6">
        <f>SUM(K105:K112)</f>
        <v>671960.1399999999</v>
      </c>
      <c r="L104" s="6">
        <f>SUM(L105:L112)</f>
        <v>0</v>
      </c>
      <c r="M104" s="6">
        <f>SUM(M105:M112)</f>
        <v>15707.239999999998</v>
      </c>
      <c r="N104" s="7">
        <f t="shared" si="21"/>
        <v>0.97662474443796621</v>
      </c>
      <c r="P104" s="6">
        <f>SUM(P105:P112)</f>
        <v>686918.35</v>
      </c>
      <c r="Q104" s="6">
        <f>SUM(Q105:Q112)</f>
        <v>671960.1399999999</v>
      </c>
      <c r="R104" s="6">
        <f>SUM(R105:R112)</f>
        <v>14958.21</v>
      </c>
      <c r="T104" s="6">
        <f t="shared" ref="T104:Y104" si="24">SUM(T105:T112)</f>
        <v>671960.1399999999</v>
      </c>
      <c r="U104" s="6">
        <f t="shared" si="24"/>
        <v>656252.89999999991</v>
      </c>
      <c r="V104" s="6">
        <f t="shared" si="24"/>
        <v>0</v>
      </c>
      <c r="W104" s="6">
        <f t="shared" si="24"/>
        <v>0</v>
      </c>
      <c r="X104" s="6">
        <f t="shared" si="24"/>
        <v>656252.89999999991</v>
      </c>
      <c r="Y104" s="6">
        <f t="shared" si="24"/>
        <v>15707.239999999996</v>
      </c>
      <c r="Z104" s="7">
        <f t="shared" si="22"/>
        <v>2.3375255562033782E-2</v>
      </c>
    </row>
    <row r="105" spans="2:26" hidden="1" outlineLevel="1" x14ac:dyDescent="0.25">
      <c r="C105" s="8" t="s">
        <v>113</v>
      </c>
      <c r="D105" s="9">
        <f>'Fernvale Primary School'!D73+'Glenmere Primary School'!D76+'Hinckley Parks Primary'!D74+'Hollycroft Primary School'!D68+'Langmoor Primary School'!D68+'Little Hill Primary School'!D80+'New Lubbesthorpe Primary School'!D78+'Newlands Primary School'!D76+'Ravenhurst Primary School'!D72</f>
        <v>26187.32</v>
      </c>
      <c r="E105" s="9">
        <f>'Fernvale Primary School'!E73+'Glenmere Primary School'!E76+'Hinckley Parks Primary'!E74+'Hollycroft Primary School'!E68+'Langmoor Primary School'!E68+'Little Hill Primary School'!E80+'New Lubbesthorpe Primary School'!E78+'Newlands Primary School'!E76+'Ravenhurst Primary School'!E72</f>
        <v>25223.129999999997</v>
      </c>
      <c r="F105" s="9">
        <f>'Fernvale Primary School'!F73+'Glenmere Primary School'!F76+'Hinckley Parks Primary'!F74+'Hollycroft Primary School'!F68+'Langmoor Primary School'!F68+'Little Hill Primary School'!F80+'New Lubbesthorpe Primary School'!F78+'Newlands Primary School'!F76+'Ravenhurst Primary School'!F72</f>
        <v>0</v>
      </c>
      <c r="G105" s="9">
        <f>'Fernvale Primary School'!G73+'Glenmere Primary School'!G76+'Hinckley Parks Primary'!G74+'Hollycroft Primary School'!G68+'Langmoor Primary School'!G68+'Little Hill Primary School'!G80+'New Lubbesthorpe Primary School'!G78+'Newlands Primary School'!G76+'Ravenhurst Primary School'!G72</f>
        <v>-964.18999999999994</v>
      </c>
      <c r="H105" s="7">
        <f t="shared" si="20"/>
        <v>1.0382264215424495</v>
      </c>
      <c r="J105" s="9">
        <f>'Fernvale Primary School'!J73+'Glenmere Primary School'!J76+'Hinckley Parks Primary'!J74+'Hollycroft Primary School'!J68+'Langmoor Primary School'!J68+'Little Hill Primary School'!J80+'New Lubbesthorpe Primary School'!J78+'Newlands Primary School'!J76+'Ravenhurst Primary School'!J72</f>
        <v>282231.21000000002</v>
      </c>
      <c r="K105" s="9">
        <f>'Fernvale Primary School'!K73+'Glenmere Primary School'!K76+'Hinckley Parks Primary'!K74+'Hollycroft Primary School'!K68+'Langmoor Primary School'!K68+'Little Hill Primary School'!K80+'New Lubbesthorpe Primary School'!K78+'Newlands Primary School'!K76+'Ravenhurst Primary School'!K72</f>
        <v>294846.67000000004</v>
      </c>
      <c r="L105" s="9">
        <f>'Fernvale Primary School'!L73+'Glenmere Primary School'!L76+'Hinckley Parks Primary'!L74+'Hollycroft Primary School'!L68+'Langmoor Primary School'!L68+'Little Hill Primary School'!L80+'New Lubbesthorpe Primary School'!L78+'Newlands Primary School'!L76+'Ravenhurst Primary School'!L72</f>
        <v>0</v>
      </c>
      <c r="M105" s="9">
        <f>'Fernvale Primary School'!M73+'Glenmere Primary School'!M76+'Hinckley Parks Primary'!M74+'Hollycroft Primary School'!M68+'Langmoor Primary School'!M68+'Little Hill Primary School'!M80+'New Lubbesthorpe Primary School'!M78+'Newlands Primary School'!M76+'Ravenhurst Primary School'!M72</f>
        <v>12615.46</v>
      </c>
      <c r="N105" s="7">
        <f t="shared" si="21"/>
        <v>0.95721348998108058</v>
      </c>
      <c r="P105" s="9">
        <f>'Fernvale Primary School'!P73+'Glenmere Primary School'!P76+'Hinckley Parks Primary'!P74+'Hollycroft Primary School'!P68+'Langmoor Primary School'!P68+'Little Hill Primary School'!P80+'New Lubbesthorpe Primary School'!P78+'Newlands Primary School'!P76+'Ravenhurst Primary School'!P72</f>
        <v>291186.33</v>
      </c>
      <c r="Q105" s="9">
        <f>'Fernvale Primary School'!Q73+'Glenmere Primary School'!Q76+'Hinckley Parks Primary'!Q74+'Hollycroft Primary School'!Q68+'Langmoor Primary School'!Q68+'Little Hill Primary School'!Q80+'New Lubbesthorpe Primary School'!Q78+'Newlands Primary School'!Q76+'Ravenhurst Primary School'!Q72</f>
        <v>294846.67000000004</v>
      </c>
      <c r="R105" s="9">
        <f>'Fernvale Primary School'!R73+'Glenmere Primary School'!R76+'Hinckley Parks Primary'!R74+'Hollycroft Primary School'!R68+'Langmoor Primary School'!R68+'Little Hill Primary School'!R80+'New Lubbesthorpe Primary School'!R78+'Newlands Primary School'!R76+'Ravenhurst Primary School'!R72</f>
        <v>-3660.3399999999997</v>
      </c>
      <c r="T105" s="9">
        <f>'Fernvale Primary School'!T73+'Glenmere Primary School'!T76+'Hinckley Parks Primary'!T74+'Hollycroft Primary School'!T68+'Langmoor Primary School'!T68+'Little Hill Primary School'!T80+'New Lubbesthorpe Primary School'!T78+'Newlands Primary School'!T76+'Ravenhurst Primary School'!T72</f>
        <v>294846.67000000004</v>
      </c>
      <c r="U105" s="9">
        <f>'Fernvale Primary School'!U73+'Glenmere Primary School'!U76+'Hinckley Parks Primary'!U74+'Hollycroft Primary School'!U68+'Langmoor Primary School'!U68+'Little Hill Primary School'!U80+'New Lubbesthorpe Primary School'!U78+'Newlands Primary School'!U76+'Ravenhurst Primary School'!U72</f>
        <v>282231.21000000002</v>
      </c>
      <c r="V105" s="9">
        <f>IF('Fernvale Primary School'!V73="",0,'Fernvale Primary School'!V73)+IF('Glenmere Primary School'!V76="",0,'Glenmere Primary School'!V76)+IF('Hinckley Parks Primary'!V74="",0,'Hinckley Parks Primary'!V74)+IF('Hollycroft Primary School'!V68="",0,'Hollycroft Primary School'!V68)+IF('Langmoor Primary School'!V68="",0,'Langmoor Primary School'!V68)+IF('Little Hill Primary School'!V80="",0,'Little Hill Primary School'!V80)+IF('New Lubbesthorpe Primary School'!V78="",0,'New Lubbesthorpe Primary School'!V78)+IF('Newlands Primary School'!V76="",0,'Newlands Primary School'!V76)+IF('Ravenhurst Primary School'!V72="",0,'Ravenhurst Primary School'!V72)</f>
        <v>0</v>
      </c>
      <c r="W105" s="9">
        <f>'Fernvale Primary School'!W73+'Glenmere Primary School'!W76+'Hinckley Parks Primary'!W74+'Hollycroft Primary School'!W68+'Langmoor Primary School'!W68+'Little Hill Primary School'!W80+'New Lubbesthorpe Primary School'!W78+'Newlands Primary School'!W76+'Ravenhurst Primary School'!W72</f>
        <v>0</v>
      </c>
      <c r="X105" s="9">
        <f>'Fernvale Primary School'!X73+'Glenmere Primary School'!X76+'Hinckley Parks Primary'!X74+'Hollycroft Primary School'!X68+'Langmoor Primary School'!X68+'Little Hill Primary School'!X80+'New Lubbesthorpe Primary School'!X78+'Newlands Primary School'!X76+'Ravenhurst Primary School'!X72</f>
        <v>282231.21000000002</v>
      </c>
      <c r="Y105" s="9">
        <f>'Fernvale Primary School'!Y73+'Glenmere Primary School'!Y76+'Hinckley Parks Primary'!Y74+'Hollycroft Primary School'!Y68+'Langmoor Primary School'!Y68+'Little Hill Primary School'!Y80+'New Lubbesthorpe Primary School'!Y78+'Newlands Primary School'!Y76+'Ravenhurst Primary School'!Y72</f>
        <v>12615.460000000003</v>
      </c>
      <c r="Z105" s="7">
        <f t="shared" si="22"/>
        <v>4.2786510018919331E-2</v>
      </c>
    </row>
    <row r="106" spans="2:26" hidden="1" outlineLevel="1" x14ac:dyDescent="0.25">
      <c r="C106" s="8" t="s">
        <v>114</v>
      </c>
      <c r="D106" s="9">
        <f>'Fernvale Primary School'!D74+'Glenmere Primary School'!D77+'Hollycroft Primary School'!D69+'Langmoor Primary School'!D69+'Little Hill Primary School'!D81+'New Lubbesthorpe Primary School'!D79+'Newlands Primary School'!D77+'Ravenhurst Primary School'!D73</f>
        <v>128.13</v>
      </c>
      <c r="E106" s="9">
        <f>'Fernvale Primary School'!E74+'Glenmere Primary School'!E77+'Hollycroft Primary School'!E69+'Langmoor Primary School'!E69+'Little Hill Primary School'!E81+'New Lubbesthorpe Primary School'!E79+'Newlands Primary School'!E77+'Ravenhurst Primary School'!E73</f>
        <v>282.61</v>
      </c>
      <c r="F106" s="9">
        <f>'Fernvale Primary School'!F74+'Glenmere Primary School'!F77+'Hollycroft Primary School'!F69+'Langmoor Primary School'!F69+'Little Hill Primary School'!F81+'New Lubbesthorpe Primary School'!F79+'Newlands Primary School'!F77+'Ravenhurst Primary School'!F73</f>
        <v>0</v>
      </c>
      <c r="G106" s="9">
        <f>'Fernvale Primary School'!G74+'Glenmere Primary School'!G77+'Hollycroft Primary School'!G69+'Langmoor Primary School'!G69+'Little Hill Primary School'!G81+'New Lubbesthorpe Primary School'!G79+'Newlands Primary School'!G77+'Ravenhurst Primary School'!G73</f>
        <v>154.48000000000002</v>
      </c>
      <c r="H106" s="7">
        <f t="shared" si="20"/>
        <v>0.4533809843954566</v>
      </c>
      <c r="J106" s="9">
        <f>'Fernvale Primary School'!J74+'Glenmere Primary School'!J77+'Hollycroft Primary School'!J69+'Langmoor Primary School'!J69+'Little Hill Primary School'!J81+'New Lubbesthorpe Primary School'!J79+'Newlands Primary School'!J77+'Ravenhurst Primary School'!J73</f>
        <v>8630.9000000000015</v>
      </c>
      <c r="K106" s="9">
        <f>'Fernvale Primary School'!K74+'Glenmere Primary School'!K77+'Hollycroft Primary School'!K69+'Langmoor Primary School'!K69+'Little Hill Primary School'!K81+'New Lubbesthorpe Primary School'!K79+'Newlands Primary School'!K77+'Ravenhurst Primary School'!K73</f>
        <v>3792.25</v>
      </c>
      <c r="L106" s="9">
        <f>'Fernvale Primary School'!L74+'Glenmere Primary School'!L77+'Hollycroft Primary School'!L69+'Langmoor Primary School'!L69+'Little Hill Primary School'!L81+'New Lubbesthorpe Primary School'!L79+'Newlands Primary School'!L77+'Ravenhurst Primary School'!L73</f>
        <v>0</v>
      </c>
      <c r="M106" s="9">
        <f>'Fernvale Primary School'!M74+'Glenmere Primary School'!M77+'Hollycroft Primary School'!M69+'Langmoor Primary School'!M69+'Little Hill Primary School'!M81+'New Lubbesthorpe Primary School'!M79+'Newlands Primary School'!M77+'Ravenhurst Primary School'!M73</f>
        <v>-4838.6499999999996</v>
      </c>
      <c r="N106" s="7">
        <f t="shared" si="21"/>
        <v>2.2759311754235614</v>
      </c>
      <c r="P106" s="9">
        <f>'Fernvale Primary School'!P74+'Glenmere Primary School'!P77+'Hollycroft Primary School'!P69+'Langmoor Primary School'!P69+'Little Hill Primary School'!P81+'New Lubbesthorpe Primary School'!P79+'Newlands Primary School'!P77+'Ravenhurst Primary School'!P73</f>
        <v>3792.25</v>
      </c>
      <c r="Q106" s="9">
        <f>'Fernvale Primary School'!Q74+'Glenmere Primary School'!Q77+'Hollycroft Primary School'!Q69+'Langmoor Primary School'!Q69+'Little Hill Primary School'!Q81+'New Lubbesthorpe Primary School'!Q79+'Newlands Primary School'!Q77+'Ravenhurst Primary School'!Q73</f>
        <v>3792.25</v>
      </c>
      <c r="R106" s="9">
        <f>'Fernvale Primary School'!R74+'Glenmere Primary School'!R77+'Hollycroft Primary School'!R69+'Langmoor Primary School'!R69+'Little Hill Primary School'!R81+'New Lubbesthorpe Primary School'!R79+'Newlands Primary School'!R77+'Ravenhurst Primary School'!R73</f>
        <v>0</v>
      </c>
      <c r="T106" s="9">
        <f>'Fernvale Primary School'!T74+'Glenmere Primary School'!T77+'Hollycroft Primary School'!T69+'Langmoor Primary School'!T69+'Little Hill Primary School'!T81+'New Lubbesthorpe Primary School'!T79+'Newlands Primary School'!T77+'Ravenhurst Primary School'!T73</f>
        <v>3792.25</v>
      </c>
      <c r="U106" s="9">
        <f>'Fernvale Primary School'!U74+'Glenmere Primary School'!U77+'Hollycroft Primary School'!U69+'Langmoor Primary School'!U69+'Little Hill Primary School'!U81+'New Lubbesthorpe Primary School'!U79+'Newlands Primary School'!U77+'Ravenhurst Primary School'!U73</f>
        <v>8630.9000000000015</v>
      </c>
      <c r="V106" s="9">
        <f>IF('Fernvale Primary School'!V74="",0,'Fernvale Primary School'!V74)+IF('Glenmere Primary School'!V77="",0,'Glenmere Primary School'!V77)+IF('Hollycroft Primary School'!V69="",0,'Hollycroft Primary School'!V69)+IF('Langmoor Primary School'!V69="",0,'Langmoor Primary School'!V69)+IF('Little Hill Primary School'!V81="",0,'Little Hill Primary School'!V81)+IF('New Lubbesthorpe Primary School'!V79="",0,'New Lubbesthorpe Primary School'!V79)+IF('Newlands Primary School'!V77="",0,'Newlands Primary School'!V77)+IF('Ravenhurst Primary School'!V73="",0,'Ravenhurst Primary School'!V73)</f>
        <v>0</v>
      </c>
      <c r="W106" s="9">
        <f>'Fernvale Primary School'!W74+'Glenmere Primary School'!W77+'Hollycroft Primary School'!W69+'Langmoor Primary School'!W69+'Little Hill Primary School'!W81+'New Lubbesthorpe Primary School'!W79+'Newlands Primary School'!W77+'Ravenhurst Primary School'!W73</f>
        <v>0</v>
      </c>
      <c r="X106" s="9">
        <f>'Fernvale Primary School'!X74+'Glenmere Primary School'!X77+'Hollycroft Primary School'!X69+'Langmoor Primary School'!X69+'Little Hill Primary School'!X81+'New Lubbesthorpe Primary School'!X79+'Newlands Primary School'!X77+'Ravenhurst Primary School'!X73</f>
        <v>8630.9000000000015</v>
      </c>
      <c r="Y106" s="9">
        <f>'Fernvale Primary School'!Y74+'Glenmere Primary School'!Y77+'Hollycroft Primary School'!Y69+'Langmoor Primary School'!Y69+'Little Hill Primary School'!Y81+'New Lubbesthorpe Primary School'!Y79+'Newlands Primary School'!Y77+'Ravenhurst Primary School'!Y73</f>
        <v>-4838.6500000000005</v>
      </c>
      <c r="Z106" s="7">
        <f t="shared" si="22"/>
        <v>-1.2759311754235614</v>
      </c>
    </row>
    <row r="107" spans="2:26" hidden="1" outlineLevel="1" x14ac:dyDescent="0.25">
      <c r="C107" s="8" t="s">
        <v>115</v>
      </c>
      <c r="D107" s="9">
        <f>'Fernvale Primary School'!D75+'Glenmere Primary School'!D78+'Hinckley Parks Primary'!D75+'Hollycroft Primary School'!D70+'Langmoor Primary School'!D70+'Little Hill Primary School'!D82+'New Lubbesthorpe Primary School'!D80+'Newlands Primary School'!D78+'Ravenhurst Primary School'!D74</f>
        <v>3175.33</v>
      </c>
      <c r="E107" s="9">
        <f>'Fernvale Primary School'!E75+'Glenmere Primary School'!E78+'Hinckley Parks Primary'!E75+'Hollycroft Primary School'!E70+'Langmoor Primary School'!E70+'Little Hill Primary School'!E82+'New Lubbesthorpe Primary School'!E80+'Newlands Primary School'!E78+'Ravenhurst Primary School'!E74</f>
        <v>3005.77</v>
      </c>
      <c r="F107" s="9">
        <f>'Fernvale Primary School'!F75+'Glenmere Primary School'!F78+'Hinckley Parks Primary'!F75+'Hollycroft Primary School'!F70+'Langmoor Primary School'!F70+'Little Hill Primary School'!F82+'New Lubbesthorpe Primary School'!F80+'Newlands Primary School'!F78+'Ravenhurst Primary School'!F74</f>
        <v>0</v>
      </c>
      <c r="G107" s="9">
        <f>'Fernvale Primary School'!G75+'Glenmere Primary School'!G78+'Hinckley Parks Primary'!G75+'Hollycroft Primary School'!G70+'Langmoor Primary School'!G70+'Little Hill Primary School'!G82+'New Lubbesthorpe Primary School'!G80+'Newlands Primary School'!G78+'Ravenhurst Primary School'!G74</f>
        <v>-169.56000000000003</v>
      </c>
      <c r="H107" s="7">
        <f t="shared" si="20"/>
        <v>1.0564115018780544</v>
      </c>
      <c r="J107" s="9">
        <f>'Fernvale Primary School'!J75+'Glenmere Primary School'!J78+'Hinckley Parks Primary'!J75+'Hollycroft Primary School'!J70+'Langmoor Primary School'!J70+'Little Hill Primary School'!J82+'New Lubbesthorpe Primary School'!J80+'Newlands Primary School'!J78+'Ravenhurst Primary School'!J74</f>
        <v>34653.039999999994</v>
      </c>
      <c r="K107" s="9">
        <f>'Fernvale Primary School'!K75+'Glenmere Primary School'!K78+'Hinckley Parks Primary'!K75+'Hollycroft Primary School'!K70+'Langmoor Primary School'!K70+'Little Hill Primary School'!K82+'New Lubbesthorpe Primary School'!K80+'Newlands Primary School'!K78+'Ravenhurst Primary School'!K74</f>
        <v>34488.54</v>
      </c>
      <c r="L107" s="9">
        <f>'Fernvale Primary School'!L75+'Glenmere Primary School'!L78+'Hinckley Parks Primary'!L75+'Hollycroft Primary School'!L70+'Langmoor Primary School'!L70+'Little Hill Primary School'!L82+'New Lubbesthorpe Primary School'!L80+'Newlands Primary School'!L78+'Ravenhurst Primary School'!L74</f>
        <v>0</v>
      </c>
      <c r="M107" s="9">
        <f>'Fernvale Primary School'!M75+'Glenmere Primary School'!M78+'Hinckley Parks Primary'!M75+'Hollycroft Primary School'!M70+'Langmoor Primary School'!M70+'Little Hill Primary School'!M82+'New Lubbesthorpe Primary School'!M80+'Newlands Primary School'!M78+'Ravenhurst Primary School'!M74</f>
        <v>-164.5</v>
      </c>
      <c r="N107" s="7">
        <f t="shared" si="21"/>
        <v>1.0047697003120455</v>
      </c>
      <c r="P107" s="9">
        <f>'Fernvale Primary School'!P75+'Glenmere Primary School'!P78+'Hinckley Parks Primary'!P75+'Hollycroft Primary School'!P70+'Langmoor Primary School'!P70+'Little Hill Primary School'!P82+'New Lubbesthorpe Primary School'!P80+'Newlands Primary School'!P78+'Ravenhurst Primary School'!P74</f>
        <v>33415.039999999994</v>
      </c>
      <c r="Q107" s="9">
        <f>'Fernvale Primary School'!Q75+'Glenmere Primary School'!Q78+'Hinckley Parks Primary'!Q75+'Hollycroft Primary School'!Q70+'Langmoor Primary School'!Q70+'Little Hill Primary School'!Q82+'New Lubbesthorpe Primary School'!Q80+'Newlands Primary School'!Q78+'Ravenhurst Primary School'!Q74</f>
        <v>34488.54</v>
      </c>
      <c r="R107" s="9">
        <f>'Fernvale Primary School'!R75+'Glenmere Primary School'!R78+'Hinckley Parks Primary'!R75+'Hollycroft Primary School'!R70+'Langmoor Primary School'!R70+'Little Hill Primary School'!R82+'New Lubbesthorpe Primary School'!R80+'Newlands Primary School'!R78+'Ravenhurst Primary School'!R74</f>
        <v>-1073.5</v>
      </c>
      <c r="T107" s="9">
        <f>'Fernvale Primary School'!T75+'Glenmere Primary School'!T78+'Hinckley Parks Primary'!T75+'Hollycroft Primary School'!T70+'Langmoor Primary School'!T70+'Little Hill Primary School'!T82+'New Lubbesthorpe Primary School'!T80+'Newlands Primary School'!T78+'Ravenhurst Primary School'!T74</f>
        <v>34488.54</v>
      </c>
      <c r="U107" s="9">
        <f>'Fernvale Primary School'!U75+'Glenmere Primary School'!U78+'Hinckley Parks Primary'!U75+'Hollycroft Primary School'!U70+'Langmoor Primary School'!U70+'Little Hill Primary School'!U82+'New Lubbesthorpe Primary School'!U80+'Newlands Primary School'!U78+'Ravenhurst Primary School'!U74</f>
        <v>34653.039999999994</v>
      </c>
      <c r="V107" s="9">
        <f>IF('Fernvale Primary School'!V75="",0,'Fernvale Primary School'!V75)+IF('Glenmere Primary School'!V78="",0,'Glenmere Primary School'!V78)+IF('Hinckley Parks Primary'!V75="",0,'Hinckley Parks Primary'!V75)+IF('Hollycroft Primary School'!V70="",0,'Hollycroft Primary School'!V70)+IF('Langmoor Primary School'!V70="",0,'Langmoor Primary School'!V70)+IF('Little Hill Primary School'!V82="",0,'Little Hill Primary School'!V82)+IF('New Lubbesthorpe Primary School'!V80="",0,'New Lubbesthorpe Primary School'!V80)+IF('Newlands Primary School'!V78="",0,'Newlands Primary School'!V78)+IF('Ravenhurst Primary School'!V74="",0,'Ravenhurst Primary School'!V74)</f>
        <v>0</v>
      </c>
      <c r="W107" s="9">
        <f>'Fernvale Primary School'!W75+'Glenmere Primary School'!W78+'Hinckley Parks Primary'!W75+'Hollycroft Primary School'!W70+'Langmoor Primary School'!W70+'Little Hill Primary School'!W82+'New Lubbesthorpe Primary School'!W80+'Newlands Primary School'!W78+'Ravenhurst Primary School'!W74</f>
        <v>0</v>
      </c>
      <c r="X107" s="9">
        <f>'Fernvale Primary School'!X75+'Glenmere Primary School'!X78+'Hinckley Parks Primary'!X75+'Hollycroft Primary School'!X70+'Langmoor Primary School'!X70+'Little Hill Primary School'!X82+'New Lubbesthorpe Primary School'!X80+'Newlands Primary School'!X78+'Ravenhurst Primary School'!X74</f>
        <v>34653.039999999994</v>
      </c>
      <c r="Y107" s="9">
        <f>'Fernvale Primary School'!Y75+'Glenmere Primary School'!Y78+'Hinckley Parks Primary'!Y75+'Hollycroft Primary School'!Y70+'Langmoor Primary School'!Y70+'Little Hill Primary School'!Y82+'New Lubbesthorpe Primary School'!Y80+'Newlands Primary School'!Y78+'Ravenhurst Primary School'!Y74</f>
        <v>-164.50000000000045</v>
      </c>
      <c r="Z107" s="7">
        <f t="shared" si="22"/>
        <v>-4.7697003120456957E-3</v>
      </c>
    </row>
    <row r="108" spans="2:26" hidden="1" outlineLevel="1" x14ac:dyDescent="0.25">
      <c r="C108" s="8" t="s">
        <v>116</v>
      </c>
      <c r="D108" s="9">
        <f>'Fernvale Primary School'!D76+'Glenmere Primary School'!D79+'Hinckley Parks Primary'!D76+'Hollycroft Primary School'!D71+'Langmoor Primary School'!D71+'Little Hill Primary School'!D83+'New Lubbesthorpe Primary School'!D81+'Newlands Primary School'!D79+'Ravenhurst Primary School'!D75</f>
        <v>3919.45</v>
      </c>
      <c r="E108" s="9">
        <f>'Fernvale Primary School'!E76+'Glenmere Primary School'!E79+'Hinckley Parks Primary'!E76+'Hollycroft Primary School'!E71+'Langmoor Primary School'!E71+'Little Hill Primary School'!E83+'New Lubbesthorpe Primary School'!E81+'Newlands Primary School'!E79+'Ravenhurst Primary School'!E75</f>
        <v>3500.62</v>
      </c>
      <c r="F108" s="9">
        <f>'Fernvale Primary School'!F76+'Glenmere Primary School'!F79+'Hinckley Parks Primary'!F76+'Hollycroft Primary School'!F71+'Langmoor Primary School'!F71+'Little Hill Primary School'!F83+'New Lubbesthorpe Primary School'!F81+'Newlands Primary School'!F79+'Ravenhurst Primary School'!F75</f>
        <v>0</v>
      </c>
      <c r="G108" s="9">
        <f>'Fernvale Primary School'!G76+'Glenmere Primary School'!G79+'Hinckley Parks Primary'!G76+'Hollycroft Primary School'!G71+'Langmoor Primary School'!G71+'Little Hill Primary School'!G83+'New Lubbesthorpe Primary School'!G81+'Newlands Primary School'!G79+'Ravenhurst Primary School'!G75</f>
        <v>-418.8300000000001</v>
      </c>
      <c r="H108" s="7">
        <f t="shared" si="20"/>
        <v>1.1196445201135798</v>
      </c>
      <c r="J108" s="9">
        <f>'Fernvale Primary School'!J76+'Glenmere Primary School'!J79+'Hinckley Parks Primary'!J76+'Hollycroft Primary School'!J71+'Langmoor Primary School'!J71+'Little Hill Primary School'!J83+'New Lubbesthorpe Primary School'!J81+'Newlands Primary School'!J79+'Ravenhurst Primary School'!J75</f>
        <v>53659.23</v>
      </c>
      <c r="K108" s="9">
        <f>'Fernvale Primary School'!K76+'Glenmere Primary School'!K79+'Hinckley Parks Primary'!K76+'Hollycroft Primary School'!K71+'Langmoor Primary School'!K71+'Little Hill Primary School'!K83+'New Lubbesthorpe Primary School'!K81+'Newlands Primary School'!K79+'Ravenhurst Primary School'!K75</f>
        <v>52974.6</v>
      </c>
      <c r="L108" s="9">
        <f>'Fernvale Primary School'!L76+'Glenmere Primary School'!L79+'Hinckley Parks Primary'!L76+'Hollycroft Primary School'!L71+'Langmoor Primary School'!L71+'Little Hill Primary School'!L83+'New Lubbesthorpe Primary School'!L81+'Newlands Primary School'!L79+'Ravenhurst Primary School'!L75</f>
        <v>0</v>
      </c>
      <c r="M108" s="9">
        <f>'Fernvale Primary School'!M76+'Glenmere Primary School'!M79+'Hinckley Parks Primary'!M76+'Hollycroft Primary School'!M71+'Langmoor Primary School'!M71+'Little Hill Primary School'!M83+'New Lubbesthorpe Primary School'!M81+'Newlands Primary School'!M79+'Ravenhurst Primary School'!M75</f>
        <v>-684.62999999999988</v>
      </c>
      <c r="N108" s="7">
        <f t="shared" si="21"/>
        <v>1.0129237408116343</v>
      </c>
      <c r="P108" s="9">
        <f>'Fernvale Primary School'!P76+'Glenmere Primary School'!P79+'Hinckley Parks Primary'!P76+'Hollycroft Primary School'!P71+'Langmoor Primary School'!P71+'Little Hill Primary School'!P83+'New Lubbesthorpe Primary School'!P81+'Newlands Primary School'!P79+'Ravenhurst Primary School'!P75</f>
        <v>61815.399999999994</v>
      </c>
      <c r="Q108" s="9">
        <f>'Fernvale Primary School'!Q76+'Glenmere Primary School'!Q79+'Hinckley Parks Primary'!Q76+'Hollycroft Primary School'!Q71+'Langmoor Primary School'!Q71+'Little Hill Primary School'!Q83+'New Lubbesthorpe Primary School'!Q81+'Newlands Primary School'!Q79+'Ravenhurst Primary School'!Q75</f>
        <v>52974.6</v>
      </c>
      <c r="R108" s="9">
        <f>'Fernvale Primary School'!R76+'Glenmere Primary School'!R79+'Hinckley Parks Primary'!R76+'Hollycroft Primary School'!R71+'Langmoor Primary School'!R71+'Little Hill Primary School'!R83+'New Lubbesthorpe Primary School'!R81+'Newlands Primary School'!R79+'Ravenhurst Primary School'!R75</f>
        <v>8840.7999999999993</v>
      </c>
      <c r="T108" s="9">
        <f>'Fernvale Primary School'!T76+'Glenmere Primary School'!T79+'Hinckley Parks Primary'!T76+'Hollycroft Primary School'!T71+'Langmoor Primary School'!T71+'Little Hill Primary School'!T83+'New Lubbesthorpe Primary School'!T81+'Newlands Primary School'!T79+'Ravenhurst Primary School'!T75</f>
        <v>52974.6</v>
      </c>
      <c r="U108" s="9">
        <f>'Fernvale Primary School'!U76+'Glenmere Primary School'!U79+'Hinckley Parks Primary'!U76+'Hollycroft Primary School'!U71+'Langmoor Primary School'!U71+'Little Hill Primary School'!U83+'New Lubbesthorpe Primary School'!U81+'Newlands Primary School'!U79+'Ravenhurst Primary School'!U75</f>
        <v>53659.23</v>
      </c>
      <c r="V108" s="9">
        <f>IF('Fernvale Primary School'!V76="",0,'Fernvale Primary School'!V76)+IF('Glenmere Primary School'!V79="",0,'Glenmere Primary School'!V79)+IF('Hinckley Parks Primary'!V76="",0,'Hinckley Parks Primary'!V76)+IF('Hollycroft Primary School'!V71="",0,'Hollycroft Primary School'!V71)+IF('Langmoor Primary School'!V71="",0,'Langmoor Primary School'!V71)+IF('Little Hill Primary School'!V83="",0,'Little Hill Primary School'!V83)+IF('New Lubbesthorpe Primary School'!V81="",0,'New Lubbesthorpe Primary School'!V81)+IF('Newlands Primary School'!V79="",0,'Newlands Primary School'!V79)+IF('Ravenhurst Primary School'!V75="",0,'Ravenhurst Primary School'!V75)</f>
        <v>0</v>
      </c>
      <c r="W108" s="9">
        <f>'Fernvale Primary School'!W76+'Glenmere Primary School'!W79+'Hinckley Parks Primary'!W76+'Hollycroft Primary School'!W71+'Langmoor Primary School'!W71+'Little Hill Primary School'!W83+'New Lubbesthorpe Primary School'!W81+'Newlands Primary School'!W79+'Ravenhurst Primary School'!W75</f>
        <v>0</v>
      </c>
      <c r="X108" s="9">
        <f>'Fernvale Primary School'!X76+'Glenmere Primary School'!X79+'Hinckley Parks Primary'!X76+'Hollycroft Primary School'!X71+'Langmoor Primary School'!X71+'Little Hill Primary School'!X83+'New Lubbesthorpe Primary School'!X81+'Newlands Primary School'!X79+'Ravenhurst Primary School'!X75</f>
        <v>53659.23</v>
      </c>
      <c r="Y108" s="9">
        <f>'Fernvale Primary School'!Y76+'Glenmere Primary School'!Y79+'Hinckley Parks Primary'!Y76+'Hollycroft Primary School'!Y71+'Langmoor Primary School'!Y71+'Little Hill Primary School'!Y83+'New Lubbesthorpe Primary School'!Y81+'Newlands Primary School'!Y79+'Ravenhurst Primary School'!Y75</f>
        <v>-684.62999999999874</v>
      </c>
      <c r="Z108" s="7">
        <f t="shared" si="22"/>
        <v>-1.2923740811634232E-2</v>
      </c>
    </row>
    <row r="109" spans="2:26" hidden="1" outlineLevel="1" x14ac:dyDescent="0.25">
      <c r="C109" s="8" t="s">
        <v>117</v>
      </c>
      <c r="D109" s="9">
        <f>'Fernvale Primary School'!D77+'Glenmere Primary School'!D80+'Hinckley Parks Primary'!D77+'Hollycroft Primary School'!D72+'Langmoor Primary School'!D72+'Little Hill Primary School'!D84+'New Lubbesthorpe Primary School'!D82+'Newlands Primary School'!D80+'Ravenhurst Primary School'!D76</f>
        <v>20565.46</v>
      </c>
      <c r="E109" s="9">
        <f>'Fernvale Primary School'!E77+'Glenmere Primary School'!E80+'Hinckley Parks Primary'!E77+'Hollycroft Primary School'!E72+'Langmoor Primary School'!E72+'Little Hill Primary School'!E84+'New Lubbesthorpe Primary School'!E82+'Newlands Primary School'!E80+'Ravenhurst Primary School'!E76</f>
        <v>20583.909999999996</v>
      </c>
      <c r="F109" s="9">
        <f>'Fernvale Primary School'!F77+'Glenmere Primary School'!F80+'Hinckley Parks Primary'!F77+'Hollycroft Primary School'!F72+'Langmoor Primary School'!F72+'Little Hill Primary School'!F84+'New Lubbesthorpe Primary School'!F82+'Newlands Primary School'!F80+'Ravenhurst Primary School'!F76</f>
        <v>0</v>
      </c>
      <c r="G109" s="9">
        <f>'Fernvale Primary School'!G77+'Glenmere Primary School'!G80+'Hinckley Parks Primary'!G77+'Hollycroft Primary School'!G72+'Langmoor Primary School'!G72+'Little Hill Primary School'!G84+'New Lubbesthorpe Primary School'!G82+'Newlands Primary School'!G80+'Ravenhurst Primary School'!G76</f>
        <v>18.449999999999932</v>
      </c>
      <c r="H109" s="7">
        <f t="shared" si="20"/>
        <v>0.9991036688364846</v>
      </c>
      <c r="J109" s="9">
        <f>'Fernvale Primary School'!J77+'Glenmere Primary School'!J80+'Hinckley Parks Primary'!J77+'Hollycroft Primary School'!J72+'Langmoor Primary School'!J72+'Little Hill Primary School'!J84+'New Lubbesthorpe Primary School'!J82+'Newlands Primary School'!J80+'Ravenhurst Primary School'!J76</f>
        <v>214427.83</v>
      </c>
      <c r="K109" s="9">
        <f>'Fernvale Primary School'!K77+'Glenmere Primary School'!K80+'Hinckley Parks Primary'!K77+'Hollycroft Primary School'!K72+'Langmoor Primary School'!K72+'Little Hill Primary School'!K84+'New Lubbesthorpe Primary School'!K82+'Newlands Primary School'!K80+'Ravenhurst Primary School'!K76</f>
        <v>225305.8</v>
      </c>
      <c r="L109" s="9">
        <f>'Fernvale Primary School'!L77+'Glenmere Primary School'!L80+'Hinckley Parks Primary'!L77+'Hollycroft Primary School'!L72+'Langmoor Primary School'!L72+'Little Hill Primary School'!L84+'New Lubbesthorpe Primary School'!L82+'Newlands Primary School'!L80+'Ravenhurst Primary School'!L76</f>
        <v>0</v>
      </c>
      <c r="M109" s="9">
        <f>'Fernvale Primary School'!M77+'Glenmere Primary School'!M80+'Hinckley Parks Primary'!M77+'Hollycroft Primary School'!M72+'Langmoor Primary School'!M72+'Little Hill Primary School'!M84+'New Lubbesthorpe Primary School'!M82+'Newlands Primary School'!M80+'Ravenhurst Primary School'!M76</f>
        <v>10877.97</v>
      </c>
      <c r="N109" s="7">
        <f t="shared" si="21"/>
        <v>0.95171908579361919</v>
      </c>
      <c r="P109" s="9">
        <f>'Fernvale Primary School'!P77+'Glenmere Primary School'!P80+'Hinckley Parks Primary'!P77+'Hollycroft Primary School'!P72+'Langmoor Primary School'!P72+'Little Hill Primary School'!P84+'New Lubbesthorpe Primary School'!P82+'Newlands Primary School'!P80+'Ravenhurst Primary School'!P76</f>
        <v>228639.41999999998</v>
      </c>
      <c r="Q109" s="9">
        <f>'Fernvale Primary School'!Q77+'Glenmere Primary School'!Q80+'Hinckley Parks Primary'!Q77+'Hollycroft Primary School'!Q72+'Langmoor Primary School'!Q72+'Little Hill Primary School'!Q84+'New Lubbesthorpe Primary School'!Q82+'Newlands Primary School'!Q80+'Ravenhurst Primary School'!Q76</f>
        <v>225305.8</v>
      </c>
      <c r="R109" s="9">
        <f>'Fernvale Primary School'!R77+'Glenmere Primary School'!R80+'Hinckley Parks Primary'!R77+'Hollycroft Primary School'!R72+'Langmoor Primary School'!R72+'Little Hill Primary School'!R84+'New Lubbesthorpe Primary School'!R82+'Newlands Primary School'!R80+'Ravenhurst Primary School'!R76</f>
        <v>3333.6200000000008</v>
      </c>
      <c r="T109" s="9">
        <f>'Fernvale Primary School'!T77+'Glenmere Primary School'!T80+'Hinckley Parks Primary'!T77+'Hollycroft Primary School'!T72+'Langmoor Primary School'!T72+'Little Hill Primary School'!T84+'New Lubbesthorpe Primary School'!T82+'Newlands Primary School'!T80+'Ravenhurst Primary School'!T76</f>
        <v>225305.8</v>
      </c>
      <c r="U109" s="9">
        <f>'Fernvale Primary School'!U77+'Glenmere Primary School'!U80+'Hinckley Parks Primary'!U77+'Hollycroft Primary School'!U72+'Langmoor Primary School'!U72+'Little Hill Primary School'!U84+'New Lubbesthorpe Primary School'!U82+'Newlands Primary School'!U80+'Ravenhurst Primary School'!U76</f>
        <v>214427.83</v>
      </c>
      <c r="V109" s="9">
        <f>IF('Fernvale Primary School'!V77="",0,'Fernvale Primary School'!V77)+IF('Glenmere Primary School'!V80="",0,'Glenmere Primary School'!V80)+IF('Hinckley Parks Primary'!V77="",0,'Hinckley Parks Primary'!V77)+IF('Hollycroft Primary School'!V72="",0,'Hollycroft Primary School'!V72)+IF('Langmoor Primary School'!V72="",0,'Langmoor Primary School'!V72)+IF('Little Hill Primary School'!V84="",0,'Little Hill Primary School'!V84)+IF('New Lubbesthorpe Primary School'!V82="",0,'New Lubbesthorpe Primary School'!V82)+IF('Newlands Primary School'!V80="",0,'Newlands Primary School'!V80)+IF('Ravenhurst Primary School'!V76="",0,'Ravenhurst Primary School'!V76)</f>
        <v>0</v>
      </c>
      <c r="W109" s="9">
        <f>'Fernvale Primary School'!W77+'Glenmere Primary School'!W80+'Hinckley Parks Primary'!W77+'Hollycroft Primary School'!W72+'Langmoor Primary School'!W72+'Little Hill Primary School'!W84+'New Lubbesthorpe Primary School'!W82+'Newlands Primary School'!W80+'Ravenhurst Primary School'!W76</f>
        <v>0</v>
      </c>
      <c r="X109" s="9">
        <f>'Fernvale Primary School'!X77+'Glenmere Primary School'!X80+'Hinckley Parks Primary'!X77+'Hollycroft Primary School'!X72+'Langmoor Primary School'!X72+'Little Hill Primary School'!X84+'New Lubbesthorpe Primary School'!X82+'Newlands Primary School'!X80+'Ravenhurst Primary School'!X76</f>
        <v>214427.83</v>
      </c>
      <c r="Y109" s="9">
        <f>'Fernvale Primary School'!Y77+'Glenmere Primary School'!Y80+'Hinckley Parks Primary'!Y77+'Hollycroft Primary School'!Y72+'Langmoor Primary School'!Y72+'Little Hill Primary School'!Y84+'New Lubbesthorpe Primary School'!Y82+'Newlands Primary School'!Y80+'Ravenhurst Primary School'!Y76</f>
        <v>10877.969999999996</v>
      </c>
      <c r="Z109" s="7">
        <f t="shared" si="22"/>
        <v>4.8280914206380823E-2</v>
      </c>
    </row>
    <row r="110" spans="2:26" hidden="1" outlineLevel="1" x14ac:dyDescent="0.25">
      <c r="C110" s="8" t="s">
        <v>118</v>
      </c>
      <c r="D110" s="9">
        <f>'Fernvale Primary School'!D78+'Glenmere Primary School'!D81+'Hinckley Parks Primary'!D78+'Hollycroft Primary School'!D73+'Langmoor Primary School'!D73+'Little Hill Primary School'!D85+'Newlands Primary School'!D81+'Ravenhurst Primary School'!D77</f>
        <v>236.1</v>
      </c>
      <c r="E110" s="9">
        <f>'Fernvale Primary School'!E78+'Glenmere Primary School'!E81+'Hinckley Parks Primary'!E78+'Hollycroft Primary School'!E73+'Langmoor Primary School'!E73+'Little Hill Primary School'!E85+'Newlands Primary School'!E81+'Ravenhurst Primary School'!E77</f>
        <v>41.67</v>
      </c>
      <c r="F110" s="9">
        <f>'Fernvale Primary School'!F78+'Glenmere Primary School'!F81+'Hinckley Parks Primary'!F78+'Hollycroft Primary School'!F73+'Langmoor Primary School'!F73+'Little Hill Primary School'!F85+'Newlands Primary School'!F81+'Ravenhurst Primary School'!F77</f>
        <v>0</v>
      </c>
      <c r="G110" s="9">
        <f>'Fernvale Primary School'!G78+'Glenmere Primary School'!G81+'Hinckley Parks Primary'!G78+'Hollycroft Primary School'!G73+'Langmoor Primary School'!G73+'Little Hill Primary School'!G85+'Newlands Primary School'!G81+'Ravenhurst Primary School'!G77</f>
        <v>-194.43</v>
      </c>
      <c r="H110" s="7">
        <f t="shared" si="20"/>
        <v>5.6659467242620583</v>
      </c>
      <c r="J110" s="9">
        <f>'Fernvale Primary School'!J78+'Glenmere Primary School'!J81+'Hinckley Parks Primary'!J78+'Hollycroft Primary School'!J73+'Langmoor Primary School'!J73+'Little Hill Primary School'!J85+'Newlands Primary School'!J81+'Ravenhurst Primary School'!J77</f>
        <v>7157.76</v>
      </c>
      <c r="K110" s="9">
        <f>'Fernvale Primary School'!K78+'Glenmere Primary School'!K81+'Hinckley Parks Primary'!K78+'Hollycroft Primary School'!K73+'Langmoor Primary School'!K73+'Little Hill Primary School'!K85+'Newlands Primary School'!K81+'Ravenhurst Primary School'!K77</f>
        <v>711</v>
      </c>
      <c r="L110" s="9">
        <f>'Fernvale Primary School'!L78+'Glenmere Primary School'!L81+'Hinckley Parks Primary'!L78+'Hollycroft Primary School'!L73+'Langmoor Primary School'!L73+'Little Hill Primary School'!L85+'Newlands Primary School'!L81+'Ravenhurst Primary School'!L77</f>
        <v>0</v>
      </c>
      <c r="M110" s="9">
        <f>'Fernvale Primary School'!M78+'Glenmere Primary School'!M81+'Hinckley Parks Primary'!M78+'Hollycroft Primary School'!M73+'Langmoor Primary School'!M73+'Little Hill Primary School'!M85+'Newlands Primary School'!M81+'Ravenhurst Primary School'!M77</f>
        <v>-6446.76</v>
      </c>
      <c r="N110" s="7">
        <f t="shared" si="21"/>
        <v>10.067172995780592</v>
      </c>
      <c r="P110" s="9">
        <f>'Fernvale Primary School'!P78+'Glenmere Primary School'!P81+'Hinckley Parks Primary'!P78+'Hollycroft Primary School'!P73+'Langmoor Primary School'!P73+'Little Hill Primary School'!P85+'Newlands Primary School'!P81+'Ravenhurst Primary School'!P77</f>
        <v>211</v>
      </c>
      <c r="Q110" s="9">
        <f>'Fernvale Primary School'!Q78+'Glenmere Primary School'!Q81+'Hinckley Parks Primary'!Q78+'Hollycroft Primary School'!Q73+'Langmoor Primary School'!Q73+'Little Hill Primary School'!Q85+'Newlands Primary School'!Q81+'Ravenhurst Primary School'!Q77</f>
        <v>711</v>
      </c>
      <c r="R110" s="9">
        <f>'Fernvale Primary School'!R78+'Glenmere Primary School'!R81+'Hinckley Parks Primary'!R78+'Hollycroft Primary School'!R73+'Langmoor Primary School'!R73+'Little Hill Primary School'!R85+'Newlands Primary School'!R81+'Ravenhurst Primary School'!R77</f>
        <v>-500</v>
      </c>
      <c r="T110" s="9">
        <f>'Fernvale Primary School'!T78+'Glenmere Primary School'!T81+'Hinckley Parks Primary'!T78+'Hollycroft Primary School'!T73+'Langmoor Primary School'!T73+'Little Hill Primary School'!T85+'Newlands Primary School'!T81+'Ravenhurst Primary School'!T77</f>
        <v>711</v>
      </c>
      <c r="U110" s="9">
        <f>'Fernvale Primary School'!U78+'Glenmere Primary School'!U81+'Hinckley Parks Primary'!U78+'Hollycroft Primary School'!U73+'Langmoor Primary School'!U73+'Little Hill Primary School'!U85+'Newlands Primary School'!U81+'Ravenhurst Primary School'!U77</f>
        <v>7157.76</v>
      </c>
      <c r="V110" s="9">
        <f>IF('Fernvale Primary School'!V78="",0,'Fernvale Primary School'!V78)+IF('Glenmere Primary School'!V81="",0,'Glenmere Primary School'!V81)+IF('Hinckley Parks Primary'!V78="",0,'Hinckley Parks Primary'!V78)+IF('Hollycroft Primary School'!V73="",0,'Hollycroft Primary School'!V73)+IF('Langmoor Primary School'!V73="",0,'Langmoor Primary School'!V73)+IF('Little Hill Primary School'!V85="",0,'Little Hill Primary School'!V85)+IF('Newlands Primary School'!V81="",0,'Newlands Primary School'!V81)+IF('Ravenhurst Primary School'!V77="",0,'Ravenhurst Primary School'!V77)</f>
        <v>0</v>
      </c>
      <c r="W110" s="9">
        <f>'Fernvale Primary School'!W78+'Glenmere Primary School'!W81+'Hinckley Parks Primary'!W78+'Hollycroft Primary School'!W73+'Langmoor Primary School'!W73+'Little Hill Primary School'!W85+'Newlands Primary School'!W81+'Ravenhurst Primary School'!W77</f>
        <v>0</v>
      </c>
      <c r="X110" s="9">
        <f>'Fernvale Primary School'!X78+'Glenmere Primary School'!X81+'Hinckley Parks Primary'!X78+'Hollycroft Primary School'!X73+'Langmoor Primary School'!X73+'Little Hill Primary School'!X85+'Newlands Primary School'!X81+'Ravenhurst Primary School'!X77</f>
        <v>7157.76</v>
      </c>
      <c r="Y110" s="9">
        <f>'Fernvale Primary School'!Y78+'Glenmere Primary School'!Y81+'Hinckley Parks Primary'!Y78+'Hollycroft Primary School'!Y73+'Langmoor Primary School'!Y73+'Little Hill Primary School'!Y85+'Newlands Primary School'!Y81+'Ravenhurst Primary School'!Y77</f>
        <v>-6446.76</v>
      </c>
      <c r="Z110" s="7">
        <f t="shared" si="22"/>
        <v>-9.0671729957805915</v>
      </c>
    </row>
    <row r="111" spans="2:26" hidden="1" outlineLevel="1" x14ac:dyDescent="0.25">
      <c r="C111" s="8" t="s">
        <v>119</v>
      </c>
      <c r="D111" s="9">
        <f>'Fernvale Primary School'!D79+'Glenmere Primary School'!D82+'Hinckley Parks Primary'!D79+'Hollycroft Primary School'!D74+'Langmoor Primary School'!D74+'Little Hill Primary School'!D86+'New Lubbesthorpe Primary School'!D83+'Newlands Primary School'!D82+'Ravenhurst Primary School'!D78</f>
        <v>1508.44</v>
      </c>
      <c r="E111" s="9">
        <f>'Fernvale Primary School'!E79+'Glenmere Primary School'!E82+'Hinckley Parks Primary'!E79+'Hollycroft Primary School'!E74+'Langmoor Primary School'!E74+'Little Hill Primary School'!E86+'New Lubbesthorpe Primary School'!E83+'Newlands Primary School'!E82+'Ravenhurst Primary School'!E78</f>
        <v>1521.87</v>
      </c>
      <c r="F111" s="9">
        <f>'Fernvale Primary School'!F79+'Glenmere Primary School'!F82+'Hinckley Parks Primary'!F79+'Hollycroft Primary School'!F74+'Langmoor Primary School'!F74+'Little Hill Primary School'!F86+'New Lubbesthorpe Primary School'!F83+'Newlands Primary School'!F82+'Ravenhurst Primary School'!F78</f>
        <v>0</v>
      </c>
      <c r="G111" s="9">
        <f>'Fernvale Primary School'!G79+'Glenmere Primary School'!G82+'Hinckley Parks Primary'!G79+'Hollycroft Primary School'!G74+'Langmoor Primary School'!G74+'Little Hill Primary School'!G86+'New Lubbesthorpe Primary School'!G83+'Newlands Primary School'!G82+'Ravenhurst Primary School'!G78</f>
        <v>13.430000000000007</v>
      </c>
      <c r="H111" s="7">
        <f t="shared" si="20"/>
        <v>0.99117533035016148</v>
      </c>
      <c r="J111" s="9">
        <f>'Fernvale Primary School'!J79+'Glenmere Primary School'!J82+'Hinckley Parks Primary'!J79+'Hollycroft Primary School'!J74+'Langmoor Primary School'!J74+'Little Hill Primary School'!J86+'New Lubbesthorpe Primary School'!J83+'Newlands Primary School'!J82+'Ravenhurst Primary School'!J78</f>
        <v>15377.61</v>
      </c>
      <c r="K111" s="9">
        <f>'Fernvale Primary School'!K79+'Glenmere Primary School'!K82+'Hinckley Parks Primary'!K79+'Hollycroft Primary School'!K74+'Langmoor Primary School'!K74+'Little Hill Primary School'!K86+'New Lubbesthorpe Primary School'!K83+'Newlands Primary School'!K82+'Ravenhurst Primary School'!K78</f>
        <v>15939.58</v>
      </c>
      <c r="L111" s="9">
        <f>'Fernvale Primary School'!L79+'Glenmere Primary School'!L82+'Hinckley Parks Primary'!L79+'Hollycroft Primary School'!L74+'Langmoor Primary School'!L74+'Little Hill Primary School'!L86+'New Lubbesthorpe Primary School'!L83+'Newlands Primary School'!L82+'Ravenhurst Primary School'!L78</f>
        <v>0</v>
      </c>
      <c r="M111" s="9">
        <f>'Fernvale Primary School'!M79+'Glenmere Primary School'!M82+'Hinckley Parks Primary'!M79+'Hollycroft Primary School'!M74+'Langmoor Primary School'!M74+'Little Hill Primary School'!M86+'New Lubbesthorpe Primary School'!M83+'Newlands Primary School'!M82+'Ravenhurst Primary School'!M78</f>
        <v>561.96999999999991</v>
      </c>
      <c r="N111" s="7">
        <f t="shared" si="21"/>
        <v>0.96474373854267181</v>
      </c>
      <c r="P111" s="9">
        <f>'Fernvale Primary School'!P79+'Glenmere Primary School'!P82+'Hinckley Parks Primary'!P79+'Hollycroft Primary School'!P74+'Langmoor Primary School'!P74+'Little Hill Primary School'!P86+'New Lubbesthorpe Primary School'!P83+'Newlands Primary School'!P82+'Ravenhurst Primary School'!P78</f>
        <v>15704.03</v>
      </c>
      <c r="Q111" s="9">
        <f>'Fernvale Primary School'!Q79+'Glenmere Primary School'!Q82+'Hinckley Parks Primary'!Q79+'Hollycroft Primary School'!Q74+'Langmoor Primary School'!Q74+'Little Hill Primary School'!Q86+'New Lubbesthorpe Primary School'!Q83+'Newlands Primary School'!Q82+'Ravenhurst Primary School'!Q78</f>
        <v>15939.58</v>
      </c>
      <c r="R111" s="9">
        <f>'Fernvale Primary School'!R79+'Glenmere Primary School'!R82+'Hinckley Parks Primary'!R79+'Hollycroft Primary School'!R74+'Langmoor Primary School'!R74+'Little Hill Primary School'!R86+'New Lubbesthorpe Primary School'!R83+'Newlands Primary School'!R82+'Ravenhurst Primary School'!R78</f>
        <v>-235.55000000000013</v>
      </c>
      <c r="T111" s="9">
        <f>'Fernvale Primary School'!T79+'Glenmere Primary School'!T82+'Hinckley Parks Primary'!T79+'Hollycroft Primary School'!T74+'Langmoor Primary School'!T74+'Little Hill Primary School'!T86+'New Lubbesthorpe Primary School'!T83+'Newlands Primary School'!T82+'Ravenhurst Primary School'!T78</f>
        <v>15939.58</v>
      </c>
      <c r="U111" s="9">
        <f>'Fernvale Primary School'!U79+'Glenmere Primary School'!U82+'Hinckley Parks Primary'!U79+'Hollycroft Primary School'!U74+'Langmoor Primary School'!U74+'Little Hill Primary School'!U86+'New Lubbesthorpe Primary School'!U83+'Newlands Primary School'!U82+'Ravenhurst Primary School'!U78</f>
        <v>15377.61</v>
      </c>
      <c r="V111" s="9">
        <f>IF('Fernvale Primary School'!V79="",0,'Fernvale Primary School'!V79)+IF('Glenmere Primary School'!V82="",0,'Glenmere Primary School'!V82)+IF('Hinckley Parks Primary'!V79="",0,'Hinckley Parks Primary'!V79)+IF('Hollycroft Primary School'!V74="",0,'Hollycroft Primary School'!V74)+IF('Langmoor Primary School'!V74="",0,'Langmoor Primary School'!V74)+IF('Little Hill Primary School'!V86="",0,'Little Hill Primary School'!V86)+IF('New Lubbesthorpe Primary School'!V83="",0,'New Lubbesthorpe Primary School'!V83)+IF('Newlands Primary School'!V82="",0,'Newlands Primary School'!V82)+IF('Ravenhurst Primary School'!V78="",0,'Ravenhurst Primary School'!V78)</f>
        <v>0</v>
      </c>
      <c r="W111" s="9">
        <f>'Fernvale Primary School'!W79+'Glenmere Primary School'!W82+'Hinckley Parks Primary'!W79+'Hollycroft Primary School'!W74+'Langmoor Primary School'!W74+'Little Hill Primary School'!W86+'New Lubbesthorpe Primary School'!W83+'Newlands Primary School'!W82+'Ravenhurst Primary School'!W78</f>
        <v>0</v>
      </c>
      <c r="X111" s="9">
        <f>'Fernvale Primary School'!X79+'Glenmere Primary School'!X82+'Hinckley Parks Primary'!X79+'Hollycroft Primary School'!X74+'Langmoor Primary School'!X74+'Little Hill Primary School'!X86+'New Lubbesthorpe Primary School'!X83+'Newlands Primary School'!X82+'Ravenhurst Primary School'!X78</f>
        <v>15377.61</v>
      </c>
      <c r="Y111" s="9">
        <f>'Fernvale Primary School'!Y79+'Glenmere Primary School'!Y82+'Hinckley Parks Primary'!Y79+'Hollycroft Primary School'!Y74+'Langmoor Primary School'!Y74+'Little Hill Primary School'!Y86+'New Lubbesthorpe Primary School'!Y83+'Newlands Primary School'!Y82+'Ravenhurst Primary School'!Y78</f>
        <v>561.97000000000048</v>
      </c>
      <c r="Z111" s="7">
        <f t="shared" si="22"/>
        <v>3.525626145732827E-2</v>
      </c>
    </row>
    <row r="112" spans="2:26" hidden="1" outlineLevel="1" x14ac:dyDescent="0.25">
      <c r="C112" s="8" t="s">
        <v>120</v>
      </c>
      <c r="D112" s="9">
        <f>'Fernvale Primary School'!D80+'Glenmere Primary School'!D83+'Hinckley Parks Primary'!D80+'Hollycroft Primary School'!D75+'Langmoor Primary School'!D75+'Little Hill Primary School'!D87+'New Lubbesthorpe Primary School'!D84+'Newlands Primary School'!D83+'Ravenhurst Primary School'!D79</f>
        <v>2826.85</v>
      </c>
      <c r="E112" s="9">
        <f>'Fernvale Primary School'!E80+'Glenmere Primary School'!E83+'Hinckley Parks Primary'!E80+'Hollycroft Primary School'!E75+'Langmoor Primary School'!E75+'Little Hill Primary School'!E87+'New Lubbesthorpe Primary School'!E84+'Newlands Primary School'!E83+'Ravenhurst Primary School'!E79</f>
        <v>3175.21</v>
      </c>
      <c r="F112" s="9">
        <f>'Fernvale Primary School'!F80+'Glenmere Primary School'!F83+'Hinckley Parks Primary'!F80+'Hollycroft Primary School'!F75+'Langmoor Primary School'!F75+'Little Hill Primary School'!F87+'New Lubbesthorpe Primary School'!F84+'Newlands Primary School'!F83+'Ravenhurst Primary School'!F79</f>
        <v>0</v>
      </c>
      <c r="G112" s="9">
        <f>'Fernvale Primary School'!G80+'Glenmere Primary School'!G83+'Hinckley Parks Primary'!G80+'Hollycroft Primary School'!G75+'Langmoor Primary School'!G75+'Little Hill Primary School'!G87+'New Lubbesthorpe Primary School'!G84+'Newlands Primary School'!G83+'Ravenhurst Primary School'!G79</f>
        <v>348.36</v>
      </c>
      <c r="H112" s="7">
        <f t="shared" si="20"/>
        <v>0.89028757153070182</v>
      </c>
      <c r="J112" s="9">
        <f>'Fernvale Primary School'!J80+'Glenmere Primary School'!J83+'Hinckley Parks Primary'!J80+'Hollycroft Primary School'!J75+'Langmoor Primary School'!J75+'Little Hill Primary School'!J87+'New Lubbesthorpe Primary School'!J84+'Newlands Primary School'!J83+'Ravenhurst Primary School'!J79</f>
        <v>40115.32</v>
      </c>
      <c r="K112" s="9">
        <f>'Fernvale Primary School'!K80+'Glenmere Primary School'!K83+'Hinckley Parks Primary'!K80+'Hollycroft Primary School'!K75+'Langmoor Primary School'!K75+'Little Hill Primary School'!K87+'New Lubbesthorpe Primary School'!K84+'Newlands Primary School'!K83+'Ravenhurst Primary School'!K79</f>
        <v>43901.7</v>
      </c>
      <c r="L112" s="9">
        <f>'Fernvale Primary School'!L80+'Glenmere Primary School'!L83+'Hinckley Parks Primary'!L80+'Hollycroft Primary School'!L75+'Langmoor Primary School'!L75+'Little Hill Primary School'!L87+'New Lubbesthorpe Primary School'!L84+'Newlands Primary School'!L83+'Ravenhurst Primary School'!L79</f>
        <v>0</v>
      </c>
      <c r="M112" s="9">
        <f>'Fernvale Primary School'!M80+'Glenmere Primary School'!M83+'Hinckley Parks Primary'!M80+'Hollycroft Primary School'!M75+'Langmoor Primary School'!M75+'Little Hill Primary School'!M87+'New Lubbesthorpe Primary School'!M84+'Newlands Primary School'!M83+'Ravenhurst Primary School'!M79</f>
        <v>3786.38</v>
      </c>
      <c r="N112" s="7">
        <f t="shared" si="21"/>
        <v>0.91375322595708142</v>
      </c>
      <c r="P112" s="9">
        <f>'Fernvale Primary School'!P80+'Glenmere Primary School'!P83+'Hinckley Parks Primary'!P80+'Hollycroft Primary School'!P75+'Langmoor Primary School'!P75+'Little Hill Primary School'!P87+'New Lubbesthorpe Primary School'!P84+'Newlands Primary School'!P83+'Ravenhurst Primary School'!P79</f>
        <v>52154.880000000005</v>
      </c>
      <c r="Q112" s="9">
        <f>'Fernvale Primary School'!Q80+'Glenmere Primary School'!Q83+'Hinckley Parks Primary'!Q80+'Hollycroft Primary School'!Q75+'Langmoor Primary School'!Q75+'Little Hill Primary School'!Q87+'New Lubbesthorpe Primary School'!Q84+'Newlands Primary School'!Q83+'Ravenhurst Primary School'!Q79</f>
        <v>43901.7</v>
      </c>
      <c r="R112" s="9">
        <f>'Fernvale Primary School'!R80+'Glenmere Primary School'!R83+'Hinckley Parks Primary'!R80+'Hollycroft Primary School'!R75+'Langmoor Primary School'!R75+'Little Hill Primary School'!R87+'New Lubbesthorpe Primary School'!R84+'Newlands Primary School'!R83+'Ravenhurst Primary School'!R79</f>
        <v>8253.1799999999985</v>
      </c>
      <c r="T112" s="9">
        <f>'Fernvale Primary School'!T80+'Glenmere Primary School'!T83+'Hinckley Parks Primary'!T80+'Hollycroft Primary School'!T75+'Langmoor Primary School'!T75+'Little Hill Primary School'!T87+'New Lubbesthorpe Primary School'!T84+'Newlands Primary School'!T83+'Ravenhurst Primary School'!T79</f>
        <v>43901.7</v>
      </c>
      <c r="U112" s="9">
        <f>'Fernvale Primary School'!U80+'Glenmere Primary School'!U83+'Hinckley Parks Primary'!U80+'Hollycroft Primary School'!U75+'Langmoor Primary School'!U75+'Little Hill Primary School'!U87+'New Lubbesthorpe Primary School'!U84+'Newlands Primary School'!U83+'Ravenhurst Primary School'!U79</f>
        <v>40115.32</v>
      </c>
      <c r="V112" s="9">
        <f>IF('Fernvale Primary School'!V80="",0,'Fernvale Primary School'!V80)+IF('Glenmere Primary School'!V83="",0,'Glenmere Primary School'!V83)+IF('Hinckley Parks Primary'!V80="",0,'Hinckley Parks Primary'!V80)+IF('Hollycroft Primary School'!V75="",0,'Hollycroft Primary School'!V75)+IF('Langmoor Primary School'!V75="",0,'Langmoor Primary School'!V75)+IF('Little Hill Primary School'!V87="",0,'Little Hill Primary School'!V87)+IF('New Lubbesthorpe Primary School'!V84="",0,'New Lubbesthorpe Primary School'!V84)+IF('Newlands Primary School'!V83="",0,'Newlands Primary School'!V83)+IF('Ravenhurst Primary School'!V79="",0,'Ravenhurst Primary School'!V79)</f>
        <v>0</v>
      </c>
      <c r="W112" s="9">
        <f>'Fernvale Primary School'!W80+'Glenmere Primary School'!W83+'Hinckley Parks Primary'!W80+'Hollycroft Primary School'!W75+'Langmoor Primary School'!W75+'Little Hill Primary School'!W87+'New Lubbesthorpe Primary School'!W84+'Newlands Primary School'!W83+'Ravenhurst Primary School'!W79</f>
        <v>0</v>
      </c>
      <c r="X112" s="9">
        <f>'Fernvale Primary School'!X80+'Glenmere Primary School'!X83+'Hinckley Parks Primary'!X80+'Hollycroft Primary School'!X75+'Langmoor Primary School'!X75+'Little Hill Primary School'!X87+'New Lubbesthorpe Primary School'!X84+'Newlands Primary School'!X83+'Ravenhurst Primary School'!X79</f>
        <v>40115.32</v>
      </c>
      <c r="Y112" s="9">
        <f>'Fernvale Primary School'!Y80+'Glenmere Primary School'!Y83+'Hinckley Parks Primary'!Y80+'Hollycroft Primary School'!Y75+'Langmoor Primary School'!Y75+'Little Hill Primary School'!Y87+'New Lubbesthorpe Primary School'!Y84+'Newlands Primary School'!Y83+'Ravenhurst Primary School'!Y79</f>
        <v>3786.3799999999974</v>
      </c>
      <c r="Z112" s="7">
        <f t="shared" si="22"/>
        <v>8.6246774042918556E-2</v>
      </c>
    </row>
    <row r="113" spans="2:26" collapsed="1" x14ac:dyDescent="0.25">
      <c r="B113" t="s">
        <v>121</v>
      </c>
      <c r="D113" s="6">
        <f>SUM(D114:D131)</f>
        <v>52549.010000000017</v>
      </c>
      <c r="E113" s="6">
        <f>SUM(E114:E131)</f>
        <v>52962.48</v>
      </c>
      <c r="F113" s="6">
        <f>SUM(F114:F131)</f>
        <v>0</v>
      </c>
      <c r="G113" s="6">
        <f>SUM(G114:G131)</f>
        <v>413.4699999999965</v>
      </c>
      <c r="H113" s="7">
        <f t="shared" si="20"/>
        <v>0.99219315258651053</v>
      </c>
      <c r="J113" s="6">
        <f>SUM(J114:J131)</f>
        <v>615287.36999999988</v>
      </c>
      <c r="K113" s="6">
        <f>SUM(K114:K131)</f>
        <v>638693.28999999992</v>
      </c>
      <c r="L113" s="6">
        <f>SUM(L114:L131)</f>
        <v>0</v>
      </c>
      <c r="M113" s="6">
        <f>SUM(M114:M131)</f>
        <v>23405.920000000006</v>
      </c>
      <c r="N113" s="7">
        <f t="shared" si="21"/>
        <v>0.96335342743306407</v>
      </c>
      <c r="P113" s="6">
        <f>SUM(P114:P131)</f>
        <v>652385.45999999973</v>
      </c>
      <c r="Q113" s="6">
        <f>SUM(Q114:Q131)</f>
        <v>638693.28999999992</v>
      </c>
      <c r="R113" s="6">
        <f>SUM(R114:R131)</f>
        <v>13692.17000000002</v>
      </c>
      <c r="T113" s="6">
        <f t="shared" ref="T113:Y113" si="25">SUM(T114:T131)</f>
        <v>638693.28999999992</v>
      </c>
      <c r="U113" s="6">
        <f t="shared" si="25"/>
        <v>615287.36999999988</v>
      </c>
      <c r="V113" s="6">
        <f t="shared" si="25"/>
        <v>0</v>
      </c>
      <c r="W113" s="6">
        <f t="shared" si="25"/>
        <v>0</v>
      </c>
      <c r="X113" s="6">
        <f t="shared" si="25"/>
        <v>615287.36999999988</v>
      </c>
      <c r="Y113" s="6">
        <f t="shared" si="25"/>
        <v>23405.919999999991</v>
      </c>
      <c r="Z113" s="7">
        <f t="shared" si="22"/>
        <v>3.6646572566935834E-2</v>
      </c>
    </row>
    <row r="114" spans="2:26" hidden="1" outlineLevel="1" x14ac:dyDescent="0.25">
      <c r="C114" s="8" t="s">
        <v>122</v>
      </c>
      <c r="D114" s="9">
        <f>'Fernvale Primary School'!D82+'Glenmere Primary School'!D85+'Hinckley Parks Primary'!D82+'Langmoor Primary School'!D77+'Little Hill Primary School'!D89+'New Lubbesthorpe Primary School'!D86+'Newlands Primary School'!D85+'Ravenhurst Primary School'!D81</f>
        <v>18350.879999999997</v>
      </c>
      <c r="E114" s="9">
        <f>'Fernvale Primary School'!E82+'Glenmere Primary School'!E85+'Hinckley Parks Primary'!E82+'Langmoor Primary School'!E77+'Little Hill Primary School'!E89+'New Lubbesthorpe Primary School'!E86+'Newlands Primary School'!E85+'Ravenhurst Primary School'!E81</f>
        <v>13470.36</v>
      </c>
      <c r="F114" s="9">
        <f>'Fernvale Primary School'!F82+'Glenmere Primary School'!F85+'Hinckley Parks Primary'!F82+'Langmoor Primary School'!F77+'Little Hill Primary School'!F89+'New Lubbesthorpe Primary School'!F86+'Newlands Primary School'!F85+'Ravenhurst Primary School'!F81</f>
        <v>0</v>
      </c>
      <c r="G114" s="9">
        <f>'Fernvale Primary School'!G82+'Glenmere Primary School'!G85+'Hinckley Parks Primary'!G82+'Langmoor Primary School'!G77+'Little Hill Primary School'!G89+'New Lubbesthorpe Primary School'!G86+'Newlands Primary School'!G85+'Ravenhurst Primary School'!G81</f>
        <v>-4880.5200000000004</v>
      </c>
      <c r="H114" s="7">
        <f t="shared" si="20"/>
        <v>1.3623154837732618</v>
      </c>
      <c r="J114" s="9">
        <f>'Fernvale Primary School'!J82+'Glenmere Primary School'!J85+'Hinckley Parks Primary'!J82+'Langmoor Primary School'!J77+'Little Hill Primary School'!J89+'New Lubbesthorpe Primary School'!J86+'Newlands Primary School'!J85+'Ravenhurst Primary School'!J81</f>
        <v>196834.02</v>
      </c>
      <c r="K114" s="9">
        <f>'Fernvale Primary School'!K82+'Glenmere Primary School'!K85+'Hinckley Parks Primary'!K82+'Langmoor Primary School'!K77+'Little Hill Primary School'!K89+'New Lubbesthorpe Primary School'!K86+'Newlands Primary School'!K85+'Ravenhurst Primary School'!K81</f>
        <v>153705.47</v>
      </c>
      <c r="L114" s="9">
        <f>'Fernvale Primary School'!L82+'Glenmere Primary School'!L85+'Hinckley Parks Primary'!L82+'Langmoor Primary School'!L77+'Little Hill Primary School'!L89+'New Lubbesthorpe Primary School'!L86+'Newlands Primary School'!L85+'Ravenhurst Primary School'!L81</f>
        <v>0</v>
      </c>
      <c r="M114" s="9">
        <f>'Fernvale Primary School'!M82+'Glenmere Primary School'!M85+'Hinckley Parks Primary'!M82+'Langmoor Primary School'!M77+'Little Hill Primary School'!M89+'New Lubbesthorpe Primary School'!M86+'Newlands Primary School'!M85+'Ravenhurst Primary School'!M81</f>
        <v>-43128.549999999996</v>
      </c>
      <c r="N114" s="7">
        <f t="shared" si="21"/>
        <v>1.2805921610987558</v>
      </c>
      <c r="P114" s="9">
        <f>'Fernvale Primary School'!P82+'Glenmere Primary School'!P85+'Hinckley Parks Primary'!P82+'Langmoor Primary School'!P77+'Little Hill Primary School'!P89+'New Lubbesthorpe Primary School'!P86+'Newlands Primary School'!P85+'Ravenhurst Primary School'!P81</f>
        <v>207925.65</v>
      </c>
      <c r="Q114" s="9">
        <f>'Fernvale Primary School'!Q82+'Glenmere Primary School'!Q85+'Hinckley Parks Primary'!Q82+'Langmoor Primary School'!Q77+'Little Hill Primary School'!Q89+'New Lubbesthorpe Primary School'!Q86+'Newlands Primary School'!Q85+'Ravenhurst Primary School'!Q81</f>
        <v>153705.47</v>
      </c>
      <c r="R114" s="9">
        <f>'Fernvale Primary School'!R82+'Glenmere Primary School'!R85+'Hinckley Parks Primary'!R82+'Langmoor Primary School'!R77+'Little Hill Primary School'!R89+'New Lubbesthorpe Primary School'!R86+'Newlands Primary School'!R85+'Ravenhurst Primary School'!R81</f>
        <v>54220.18</v>
      </c>
      <c r="T114" s="9">
        <f>'Fernvale Primary School'!T82+'Glenmere Primary School'!T85+'Hinckley Parks Primary'!T82+'Langmoor Primary School'!T77+'Little Hill Primary School'!T89+'New Lubbesthorpe Primary School'!T86+'Newlands Primary School'!T85+'Ravenhurst Primary School'!T81</f>
        <v>153705.47</v>
      </c>
      <c r="U114" s="9">
        <f>'Fernvale Primary School'!U82+'Glenmere Primary School'!U85+'Hinckley Parks Primary'!U82+'Langmoor Primary School'!U77+'Little Hill Primary School'!U89+'New Lubbesthorpe Primary School'!U86+'Newlands Primary School'!U85+'Ravenhurst Primary School'!U81</f>
        <v>196834.02</v>
      </c>
      <c r="V114" s="9">
        <f>IF('Fernvale Primary School'!V82="",0,'Fernvale Primary School'!V82)+IF('Glenmere Primary School'!V85="",0,'Glenmere Primary School'!V85)+IF('Hinckley Parks Primary'!V82="",0,'Hinckley Parks Primary'!V82)+IF('Langmoor Primary School'!V77="",0,'Langmoor Primary School'!V77)+IF('Little Hill Primary School'!V89="",0,'Little Hill Primary School'!V89)+IF('New Lubbesthorpe Primary School'!V86="",0,'New Lubbesthorpe Primary School'!V86)+IF('Newlands Primary School'!V85="",0,'Newlands Primary School'!V85)+IF('Ravenhurst Primary School'!V81="",0,'Ravenhurst Primary School'!V81)</f>
        <v>0</v>
      </c>
      <c r="W114" s="9">
        <f>'Fernvale Primary School'!W82+'Glenmere Primary School'!W85+'Hinckley Parks Primary'!W82+'Langmoor Primary School'!W77+'Little Hill Primary School'!W89+'New Lubbesthorpe Primary School'!W86+'Newlands Primary School'!W85+'Ravenhurst Primary School'!W81</f>
        <v>0</v>
      </c>
      <c r="X114" s="9">
        <f>'Fernvale Primary School'!X82+'Glenmere Primary School'!X85+'Hinckley Parks Primary'!X82+'Langmoor Primary School'!X77+'Little Hill Primary School'!X89+'New Lubbesthorpe Primary School'!X86+'Newlands Primary School'!X85+'Ravenhurst Primary School'!X81</f>
        <v>196834.02</v>
      </c>
      <c r="Y114" s="9">
        <f>'Fernvale Primary School'!Y82+'Glenmere Primary School'!Y85+'Hinckley Parks Primary'!Y82+'Langmoor Primary School'!Y77+'Little Hill Primary School'!Y89+'New Lubbesthorpe Primary School'!Y86+'Newlands Primary School'!Y85+'Ravenhurst Primary School'!Y81</f>
        <v>-43128.55000000001</v>
      </c>
      <c r="Z114" s="7">
        <f t="shared" si="22"/>
        <v>-0.28059216109875601</v>
      </c>
    </row>
    <row r="115" spans="2:26" hidden="1" outlineLevel="1" x14ac:dyDescent="0.25">
      <c r="C115" s="8" t="s">
        <v>123</v>
      </c>
      <c r="D115" s="9">
        <f>'Fernvale Primary School'!D83+'Glenmere Primary School'!D86+'Hinckley Parks Primary'!D83+'Langmoor Primary School'!D78+'Little Hill Primary School'!D90+'New Lubbesthorpe Primary School'!D87+'Newlands Primary School'!D86+'Ravenhurst Primary School'!D82</f>
        <v>-11.940000000000055</v>
      </c>
      <c r="E115" s="9">
        <f>'Fernvale Primary School'!E83+'Glenmere Primary School'!E86+'Hinckley Parks Primary'!E83+'Langmoor Primary School'!E78+'Little Hill Primary School'!E90+'New Lubbesthorpe Primary School'!E87+'Newlands Primary School'!E86+'Ravenhurst Primary School'!E82</f>
        <v>250</v>
      </c>
      <c r="F115" s="9">
        <f>'Fernvale Primary School'!F83+'Glenmere Primary School'!F86+'Hinckley Parks Primary'!F83+'Langmoor Primary School'!F78+'Little Hill Primary School'!F90+'New Lubbesthorpe Primary School'!F87+'Newlands Primary School'!F86+'Ravenhurst Primary School'!F82</f>
        <v>0</v>
      </c>
      <c r="G115" s="9">
        <f>'Fernvale Primary School'!G83+'Glenmere Primary School'!G86+'Hinckley Parks Primary'!G83+'Langmoor Primary School'!G78+'Little Hill Primary School'!G90+'New Lubbesthorpe Primary School'!G87+'Newlands Primary School'!G86+'Ravenhurst Primary School'!G82</f>
        <v>261.94000000000005</v>
      </c>
      <c r="H115" s="7">
        <f t="shared" si="20"/>
        <v>-4.7760000000000219E-2</v>
      </c>
      <c r="J115" s="9">
        <f>'Fernvale Primary School'!J83+'Glenmere Primary School'!J86+'Hinckley Parks Primary'!J83+'Langmoor Primary School'!J78+'Little Hill Primary School'!J90+'New Lubbesthorpe Primary School'!J87+'Newlands Primary School'!J86+'Ravenhurst Primary School'!J82</f>
        <v>5868.5399999999991</v>
      </c>
      <c r="K115" s="9">
        <f>'Fernvale Primary School'!K83+'Glenmere Primary School'!K86+'Hinckley Parks Primary'!K83+'Langmoor Primary School'!K78+'Little Hill Primary School'!K90+'New Lubbesthorpe Primary School'!K87+'Newlands Primary School'!K86+'Ravenhurst Primary School'!K82</f>
        <v>5642.01</v>
      </c>
      <c r="L115" s="9">
        <f>'Fernvale Primary School'!L83+'Glenmere Primary School'!L86+'Hinckley Parks Primary'!L83+'Langmoor Primary School'!L78+'Little Hill Primary School'!L90+'New Lubbesthorpe Primary School'!L87+'Newlands Primary School'!L86+'Ravenhurst Primary School'!L82</f>
        <v>0</v>
      </c>
      <c r="M115" s="9">
        <f>'Fernvale Primary School'!M83+'Glenmere Primary School'!M86+'Hinckley Parks Primary'!M83+'Langmoor Primary School'!M78+'Little Hill Primary School'!M90+'New Lubbesthorpe Primary School'!M87+'Newlands Primary School'!M86+'Ravenhurst Primary School'!M82</f>
        <v>-226.5300000000002</v>
      </c>
      <c r="N115" s="7">
        <f t="shared" si="21"/>
        <v>1.0401505846320724</v>
      </c>
      <c r="P115" s="9">
        <f>'Fernvale Primary School'!P83+'Glenmere Primary School'!P86+'Hinckley Parks Primary'!P83+'Langmoor Primary School'!P78+'Little Hill Primary School'!P90+'New Lubbesthorpe Primary School'!P87+'Newlands Primary School'!P86+'Ravenhurst Primary School'!P82</f>
        <v>5142.01</v>
      </c>
      <c r="Q115" s="9">
        <f>'Fernvale Primary School'!Q83+'Glenmere Primary School'!Q86+'Hinckley Parks Primary'!Q83+'Langmoor Primary School'!Q78+'Little Hill Primary School'!Q90+'New Lubbesthorpe Primary School'!Q87+'Newlands Primary School'!Q86+'Ravenhurst Primary School'!Q82</f>
        <v>5642.01</v>
      </c>
      <c r="R115" s="9">
        <f>'Fernvale Primary School'!R83+'Glenmere Primary School'!R86+'Hinckley Parks Primary'!R83+'Langmoor Primary School'!R78+'Little Hill Primary School'!R90+'New Lubbesthorpe Primary School'!R87+'Newlands Primary School'!R86+'Ravenhurst Primary School'!R82</f>
        <v>-500</v>
      </c>
      <c r="T115" s="9">
        <f>'Fernvale Primary School'!T83+'Glenmere Primary School'!T86+'Hinckley Parks Primary'!T83+'Langmoor Primary School'!T78+'Little Hill Primary School'!T90+'New Lubbesthorpe Primary School'!T87+'Newlands Primary School'!T86+'Ravenhurst Primary School'!T82</f>
        <v>5642.01</v>
      </c>
      <c r="U115" s="9">
        <f>'Fernvale Primary School'!U83+'Glenmere Primary School'!U86+'Hinckley Parks Primary'!U83+'Langmoor Primary School'!U78+'Little Hill Primary School'!U90+'New Lubbesthorpe Primary School'!U87+'Newlands Primary School'!U86+'Ravenhurst Primary School'!U82</f>
        <v>5868.5399999999991</v>
      </c>
      <c r="V115" s="9">
        <f>IF('Fernvale Primary School'!V83="",0,'Fernvale Primary School'!V83)+IF('Glenmere Primary School'!V86="",0,'Glenmere Primary School'!V86)+IF('Hinckley Parks Primary'!V83="",0,'Hinckley Parks Primary'!V83)+IF('Langmoor Primary School'!V78="",0,'Langmoor Primary School'!V78)+IF('Little Hill Primary School'!V90="",0,'Little Hill Primary School'!V90)+IF('New Lubbesthorpe Primary School'!V87="",0,'New Lubbesthorpe Primary School'!V87)+IF('Newlands Primary School'!V86="",0,'Newlands Primary School'!V86)+IF('Ravenhurst Primary School'!V82="",0,'Ravenhurst Primary School'!V82)</f>
        <v>0</v>
      </c>
      <c r="W115" s="9">
        <f>'Fernvale Primary School'!W83+'Glenmere Primary School'!W86+'Hinckley Parks Primary'!W83+'Langmoor Primary School'!W78+'Little Hill Primary School'!W90+'New Lubbesthorpe Primary School'!W87+'Newlands Primary School'!W86+'Ravenhurst Primary School'!W82</f>
        <v>0</v>
      </c>
      <c r="X115" s="9">
        <f>'Fernvale Primary School'!X83+'Glenmere Primary School'!X86+'Hinckley Parks Primary'!X83+'Langmoor Primary School'!X78+'Little Hill Primary School'!X90+'New Lubbesthorpe Primary School'!X87+'Newlands Primary School'!X86+'Ravenhurst Primary School'!X82</f>
        <v>5868.5399999999991</v>
      </c>
      <c r="Y115" s="9">
        <f>'Fernvale Primary School'!Y83+'Glenmere Primary School'!Y86+'Hinckley Parks Primary'!Y83+'Langmoor Primary School'!Y78+'Little Hill Primary School'!Y90+'New Lubbesthorpe Primary School'!Y87+'Newlands Primary School'!Y86+'Ravenhurst Primary School'!Y82</f>
        <v>-226.53000000000014</v>
      </c>
      <c r="Z115" s="7">
        <f t="shared" si="22"/>
        <v>-4.0150584632072633E-2</v>
      </c>
    </row>
    <row r="116" spans="2:26" hidden="1" outlineLevel="1" x14ac:dyDescent="0.25">
      <c r="C116" s="8" t="s">
        <v>124</v>
      </c>
      <c r="D116" s="9">
        <f>'Fernvale Primary School'!D84+'Glenmere Primary School'!D87+'Hinckley Parks Primary'!D84+'Langmoor Primary School'!D79+'Little Hill Primary School'!D91+'New Lubbesthorpe Primary School'!D88+'Newlands Primary School'!D87+'Ravenhurst Primary School'!D83</f>
        <v>837.95</v>
      </c>
      <c r="E116" s="9">
        <f>'Fernvale Primary School'!E84+'Glenmere Primary School'!E87+'Hinckley Parks Primary'!E84+'Langmoor Primary School'!E79+'Little Hill Primary School'!E91+'New Lubbesthorpe Primary School'!E88+'Newlands Primary School'!E87+'Ravenhurst Primary School'!E83</f>
        <v>663.6</v>
      </c>
      <c r="F116" s="9">
        <f>'Fernvale Primary School'!F84+'Glenmere Primary School'!F87+'Hinckley Parks Primary'!F84+'Langmoor Primary School'!F79+'Little Hill Primary School'!F91+'New Lubbesthorpe Primary School'!F88+'Newlands Primary School'!F87+'Ravenhurst Primary School'!F83</f>
        <v>0</v>
      </c>
      <c r="G116" s="9">
        <f>'Fernvale Primary School'!G84+'Glenmere Primary School'!G87+'Hinckley Parks Primary'!G84+'Langmoor Primary School'!G79+'Little Hill Primary School'!G91+'New Lubbesthorpe Primary School'!G88+'Newlands Primary School'!G87+'Ravenhurst Primary School'!G83</f>
        <v>-174.34999999999997</v>
      </c>
      <c r="H116" s="7">
        <f t="shared" si="20"/>
        <v>1.2627335744424353</v>
      </c>
      <c r="J116" s="9">
        <f>'Fernvale Primary School'!J84+'Glenmere Primary School'!J87+'Hinckley Parks Primary'!J84+'Langmoor Primary School'!J79+'Little Hill Primary School'!J91+'New Lubbesthorpe Primary School'!J88+'Newlands Primary School'!J87+'Ravenhurst Primary School'!J83</f>
        <v>9991.0300000000007</v>
      </c>
      <c r="K116" s="9">
        <f>'Fernvale Primary School'!K84+'Glenmere Primary School'!K87+'Hinckley Parks Primary'!K84+'Langmoor Primary School'!K79+'Little Hill Primary School'!K91+'New Lubbesthorpe Primary School'!K88+'Newlands Primary School'!K87+'Ravenhurst Primary School'!K83</f>
        <v>7700.5299999999988</v>
      </c>
      <c r="L116" s="9">
        <f>'Fernvale Primary School'!L84+'Glenmere Primary School'!L87+'Hinckley Parks Primary'!L84+'Langmoor Primary School'!L79+'Little Hill Primary School'!L91+'New Lubbesthorpe Primary School'!L88+'Newlands Primary School'!L87+'Ravenhurst Primary School'!L83</f>
        <v>0</v>
      </c>
      <c r="M116" s="9">
        <f>'Fernvale Primary School'!M84+'Glenmere Primary School'!M87+'Hinckley Parks Primary'!M84+'Langmoor Primary School'!M79+'Little Hill Primary School'!M91+'New Lubbesthorpe Primary School'!M88+'Newlands Primary School'!M87+'Ravenhurst Primary School'!M83</f>
        <v>-2290.5000000000005</v>
      </c>
      <c r="N116" s="7">
        <f t="shared" si="21"/>
        <v>1.2974470588388074</v>
      </c>
      <c r="P116" s="9">
        <f>'Fernvale Primary School'!P84+'Glenmere Primary School'!P87+'Hinckley Parks Primary'!P84+'Langmoor Primary School'!P79+'Little Hill Primary School'!P91+'New Lubbesthorpe Primary School'!P88+'Newlands Primary School'!P87+'Ravenhurst Primary School'!P83</f>
        <v>9516.86</v>
      </c>
      <c r="Q116" s="9">
        <f>'Fernvale Primary School'!Q84+'Glenmere Primary School'!Q87+'Hinckley Parks Primary'!Q84+'Langmoor Primary School'!Q79+'Little Hill Primary School'!Q91+'New Lubbesthorpe Primary School'!Q88+'Newlands Primary School'!Q87+'Ravenhurst Primary School'!Q83</f>
        <v>7700.5299999999988</v>
      </c>
      <c r="R116" s="9">
        <f>'Fernvale Primary School'!R84+'Glenmere Primary School'!R87+'Hinckley Parks Primary'!R84+'Langmoor Primary School'!R79+'Little Hill Primary School'!R91+'New Lubbesthorpe Primary School'!R88+'Newlands Primary School'!R87+'Ravenhurst Primary School'!R83</f>
        <v>1816.3299999999997</v>
      </c>
      <c r="T116" s="9">
        <f>'Fernvale Primary School'!T84+'Glenmere Primary School'!T87+'Hinckley Parks Primary'!T84+'Langmoor Primary School'!T79+'Little Hill Primary School'!T91+'New Lubbesthorpe Primary School'!T88+'Newlands Primary School'!T87+'Ravenhurst Primary School'!T83</f>
        <v>7700.5299999999988</v>
      </c>
      <c r="U116" s="9">
        <f>'Fernvale Primary School'!U84+'Glenmere Primary School'!U87+'Hinckley Parks Primary'!U84+'Langmoor Primary School'!U79+'Little Hill Primary School'!U91+'New Lubbesthorpe Primary School'!U88+'Newlands Primary School'!U87+'Ravenhurst Primary School'!U83</f>
        <v>9991.0300000000007</v>
      </c>
      <c r="V116" s="9">
        <f>IF('Fernvale Primary School'!V84="",0,'Fernvale Primary School'!V84)+IF('Glenmere Primary School'!V87="",0,'Glenmere Primary School'!V87)+IF('Hinckley Parks Primary'!V84="",0,'Hinckley Parks Primary'!V84)+IF('Langmoor Primary School'!V79="",0,'Langmoor Primary School'!V79)+IF('Little Hill Primary School'!V91="",0,'Little Hill Primary School'!V91)+IF('New Lubbesthorpe Primary School'!V88="",0,'New Lubbesthorpe Primary School'!V88)+IF('Newlands Primary School'!V87="",0,'Newlands Primary School'!V87)+IF('Ravenhurst Primary School'!V83="",0,'Ravenhurst Primary School'!V83)</f>
        <v>0</v>
      </c>
      <c r="W116" s="9">
        <f>'Fernvale Primary School'!W84+'Glenmere Primary School'!W87+'Hinckley Parks Primary'!W84+'Langmoor Primary School'!W79+'Little Hill Primary School'!W91+'New Lubbesthorpe Primary School'!W88+'Newlands Primary School'!W87+'Ravenhurst Primary School'!W83</f>
        <v>0</v>
      </c>
      <c r="X116" s="9">
        <f>'Fernvale Primary School'!X84+'Glenmere Primary School'!X87+'Hinckley Parks Primary'!X84+'Langmoor Primary School'!X79+'Little Hill Primary School'!X91+'New Lubbesthorpe Primary School'!X88+'Newlands Primary School'!X87+'Ravenhurst Primary School'!X83</f>
        <v>9991.0300000000007</v>
      </c>
      <c r="Y116" s="9">
        <f>'Fernvale Primary School'!Y84+'Glenmere Primary School'!Y87+'Hinckley Parks Primary'!Y84+'Langmoor Primary School'!Y79+'Little Hill Primary School'!Y91+'New Lubbesthorpe Primary School'!Y88+'Newlands Primary School'!Y87+'Ravenhurst Primary School'!Y83</f>
        <v>-2290.5</v>
      </c>
      <c r="Z116" s="7">
        <f t="shared" si="22"/>
        <v>-0.29744705883880723</v>
      </c>
    </row>
    <row r="117" spans="2:26" hidden="1" outlineLevel="1" x14ac:dyDescent="0.25">
      <c r="C117" s="8" t="s">
        <v>125</v>
      </c>
      <c r="D117" s="9">
        <f>'Fernvale Primary School'!D85+'Glenmere Primary School'!D88+'Hinckley Parks Primary'!D85+'Langmoor Primary School'!D80+'Little Hill Primary School'!D92+'New Lubbesthorpe Primary School'!D89+'Newlands Primary School'!D88+'Ravenhurst Primary School'!D84</f>
        <v>2400.0000000000005</v>
      </c>
      <c r="E117" s="9">
        <f>'Fernvale Primary School'!E85+'Glenmere Primary School'!E88+'Hinckley Parks Primary'!E85+'Langmoor Primary School'!E80+'Little Hill Primary School'!E92+'New Lubbesthorpe Primary School'!E89+'Newlands Primary School'!E88+'Ravenhurst Primary School'!E84</f>
        <v>2105.67</v>
      </c>
      <c r="F117" s="9">
        <f>'Fernvale Primary School'!F85+'Glenmere Primary School'!F88+'Hinckley Parks Primary'!F85+'Langmoor Primary School'!F80+'Little Hill Primary School'!F92+'New Lubbesthorpe Primary School'!F89+'Newlands Primary School'!F88+'Ravenhurst Primary School'!F84</f>
        <v>0</v>
      </c>
      <c r="G117" s="9">
        <f>'Fernvale Primary School'!G85+'Glenmere Primary School'!G88+'Hinckley Parks Primary'!G85+'Langmoor Primary School'!G80+'Little Hill Primary School'!G92+'New Lubbesthorpe Primary School'!G89+'Newlands Primary School'!G88+'Ravenhurst Primary School'!G84</f>
        <v>-294.33</v>
      </c>
      <c r="H117" s="7">
        <f t="shared" si="20"/>
        <v>1.1397797375657157</v>
      </c>
      <c r="J117" s="9">
        <f>'Fernvale Primary School'!J85+'Glenmere Primary School'!J88+'Hinckley Parks Primary'!J85+'Langmoor Primary School'!J80+'Little Hill Primary School'!J92+'New Lubbesthorpe Primary School'!J89+'Newlands Primary School'!J88+'Ravenhurst Primary School'!J84</f>
        <v>34588.01</v>
      </c>
      <c r="K117" s="9">
        <f>'Fernvale Primary School'!K85+'Glenmere Primary School'!K88+'Hinckley Parks Primary'!K85+'Langmoor Primary School'!K80+'Little Hill Primary School'!K92+'New Lubbesthorpe Primary School'!K89+'Newlands Primary School'!K88+'Ravenhurst Primary School'!K84</f>
        <v>30438.539999999997</v>
      </c>
      <c r="L117" s="9">
        <f>'Fernvale Primary School'!L85+'Glenmere Primary School'!L88+'Hinckley Parks Primary'!L85+'Langmoor Primary School'!L80+'Little Hill Primary School'!L92+'New Lubbesthorpe Primary School'!L89+'Newlands Primary School'!L88+'Ravenhurst Primary School'!L84</f>
        <v>0</v>
      </c>
      <c r="M117" s="9">
        <f>'Fernvale Primary School'!M85+'Glenmere Primary School'!M88+'Hinckley Parks Primary'!M85+'Langmoor Primary School'!M80+'Little Hill Primary School'!M92+'New Lubbesthorpe Primary School'!M89+'Newlands Primary School'!M88+'Ravenhurst Primary School'!M84</f>
        <v>-4149.4699999999993</v>
      </c>
      <c r="N117" s="7">
        <f t="shared" si="21"/>
        <v>1.1363228985358695</v>
      </c>
      <c r="P117" s="9">
        <f>'Fernvale Primary School'!P85+'Glenmere Primary School'!P88+'Hinckley Parks Primary'!P85+'Langmoor Primary School'!P80+'Little Hill Primary School'!P92+'New Lubbesthorpe Primary School'!P89+'Newlands Primary School'!P88+'Ravenhurst Primary School'!P84</f>
        <v>46878.330000000009</v>
      </c>
      <c r="Q117" s="9">
        <f>'Fernvale Primary School'!Q85+'Glenmere Primary School'!Q88+'Hinckley Parks Primary'!Q85+'Langmoor Primary School'!Q80+'Little Hill Primary School'!Q92+'New Lubbesthorpe Primary School'!Q89+'Newlands Primary School'!Q88+'Ravenhurst Primary School'!Q84</f>
        <v>30438.539999999997</v>
      </c>
      <c r="R117" s="9">
        <f>'Fernvale Primary School'!R85+'Glenmere Primary School'!R88+'Hinckley Parks Primary'!R85+'Langmoor Primary School'!R80+'Little Hill Primary School'!R92+'New Lubbesthorpe Primary School'!R89+'Newlands Primary School'!R88+'Ravenhurst Primary School'!R84</f>
        <v>16439.79</v>
      </c>
      <c r="T117" s="9">
        <f>'Fernvale Primary School'!T85+'Glenmere Primary School'!T88+'Hinckley Parks Primary'!T85+'Langmoor Primary School'!T80+'Little Hill Primary School'!T92+'New Lubbesthorpe Primary School'!T89+'Newlands Primary School'!T88+'Ravenhurst Primary School'!T84</f>
        <v>30438.539999999997</v>
      </c>
      <c r="U117" s="9">
        <f>'Fernvale Primary School'!U85+'Glenmere Primary School'!U88+'Hinckley Parks Primary'!U85+'Langmoor Primary School'!U80+'Little Hill Primary School'!U92+'New Lubbesthorpe Primary School'!U89+'Newlands Primary School'!U88+'Ravenhurst Primary School'!U84</f>
        <v>34588.01</v>
      </c>
      <c r="V117" s="9">
        <f>IF('Fernvale Primary School'!V85="",0,'Fernvale Primary School'!V85)+IF('Glenmere Primary School'!V88="",0,'Glenmere Primary School'!V88)+IF('Hinckley Parks Primary'!V85="",0,'Hinckley Parks Primary'!V85)+IF('Langmoor Primary School'!V80="",0,'Langmoor Primary School'!V80)+IF('Little Hill Primary School'!V92="",0,'Little Hill Primary School'!V92)+IF('New Lubbesthorpe Primary School'!V89="",0,'New Lubbesthorpe Primary School'!V89)+IF('Newlands Primary School'!V88="",0,'Newlands Primary School'!V88)+IF('Ravenhurst Primary School'!V84="",0,'Ravenhurst Primary School'!V84)</f>
        <v>0</v>
      </c>
      <c r="W117" s="9">
        <f>'Fernvale Primary School'!W85+'Glenmere Primary School'!W88+'Hinckley Parks Primary'!W85+'Langmoor Primary School'!W80+'Little Hill Primary School'!W92+'New Lubbesthorpe Primary School'!W89+'Newlands Primary School'!W88+'Ravenhurst Primary School'!W84</f>
        <v>0</v>
      </c>
      <c r="X117" s="9">
        <f>'Fernvale Primary School'!X85+'Glenmere Primary School'!X88+'Hinckley Parks Primary'!X85+'Langmoor Primary School'!X80+'Little Hill Primary School'!X92+'New Lubbesthorpe Primary School'!X89+'Newlands Primary School'!X88+'Ravenhurst Primary School'!X84</f>
        <v>34588.01</v>
      </c>
      <c r="Y117" s="9">
        <f>'Fernvale Primary School'!Y85+'Glenmere Primary School'!Y88+'Hinckley Parks Primary'!Y85+'Langmoor Primary School'!Y80+'Little Hill Primary School'!Y92+'New Lubbesthorpe Primary School'!Y89+'Newlands Primary School'!Y88+'Ravenhurst Primary School'!Y84</f>
        <v>-4149.4699999999993</v>
      </c>
      <c r="Z117" s="7">
        <f t="shared" si="22"/>
        <v>-0.13632289853586932</v>
      </c>
    </row>
    <row r="118" spans="2:26" hidden="1" outlineLevel="1" x14ac:dyDescent="0.25">
      <c r="C118" s="8" t="s">
        <v>126</v>
      </c>
      <c r="D118" s="9">
        <f>'Fernvale Primary School'!D86+'Hollycroft Primary School'!D77+'New Lubbesthorpe Primary School'!D90+'Newlands Primary School'!D92</f>
        <v>8706.15</v>
      </c>
      <c r="E118" s="9">
        <f>'Fernvale Primary School'!E86+'Hollycroft Primary School'!E77+'New Lubbesthorpe Primary School'!E90+'Newlands Primary School'!E92</f>
        <v>8803.42</v>
      </c>
      <c r="F118" s="9">
        <f>'Fernvale Primary School'!F86+'Hollycroft Primary School'!F77+'New Lubbesthorpe Primary School'!F90+'Newlands Primary School'!F92</f>
        <v>0</v>
      </c>
      <c r="G118" s="9">
        <f>'Fernvale Primary School'!G86+'Hollycroft Primary School'!G77+'New Lubbesthorpe Primary School'!G90+'Newlands Primary School'!G92</f>
        <v>97.269999999999953</v>
      </c>
      <c r="H118" s="7">
        <f t="shared" si="20"/>
        <v>0.98895088499696704</v>
      </c>
      <c r="J118" s="9">
        <f>'Fernvale Primary School'!J86+'Hollycroft Primary School'!J77+'New Lubbesthorpe Primary School'!J90+'Newlands Primary School'!J92</f>
        <v>84756.34</v>
      </c>
      <c r="K118" s="9">
        <f>'Fernvale Primary School'!K86+'Hollycroft Primary School'!K77+'New Lubbesthorpe Primary School'!K90+'Newlands Primary School'!K92</f>
        <v>102759.63</v>
      </c>
      <c r="L118" s="9">
        <f>'Fernvale Primary School'!L86+'Hollycroft Primary School'!L77+'New Lubbesthorpe Primary School'!L90+'Newlands Primary School'!L92</f>
        <v>0</v>
      </c>
      <c r="M118" s="9">
        <f>'Fernvale Primary School'!M86+'Hollycroft Primary School'!M77+'New Lubbesthorpe Primary School'!M90+'Newlands Primary School'!M92</f>
        <v>18003.29</v>
      </c>
      <c r="N118" s="7">
        <f t="shared" si="21"/>
        <v>0.8248019188079988</v>
      </c>
      <c r="P118" s="9">
        <f>'Fernvale Primary School'!P86+'Hollycroft Primary School'!P77+'New Lubbesthorpe Primary School'!P90+'Newlands Primary School'!P92</f>
        <v>100075.4</v>
      </c>
      <c r="Q118" s="9">
        <f>'Fernvale Primary School'!Q86+'Hollycroft Primary School'!Q77+'New Lubbesthorpe Primary School'!Q90+'Newlands Primary School'!Q92</f>
        <v>102759.63</v>
      </c>
      <c r="R118" s="9">
        <f>'Fernvale Primary School'!R86+'Hollycroft Primary School'!R77+'New Lubbesthorpe Primary School'!R90+'Newlands Primary School'!R92</f>
        <v>-2684.23</v>
      </c>
      <c r="T118" s="9">
        <f>'Fernvale Primary School'!T86+'Hollycroft Primary School'!T77+'New Lubbesthorpe Primary School'!T90+'Newlands Primary School'!T92</f>
        <v>102759.63</v>
      </c>
      <c r="U118" s="9">
        <f>'Fernvale Primary School'!U86+'Hollycroft Primary School'!U77+'New Lubbesthorpe Primary School'!U90+'Newlands Primary School'!U92</f>
        <v>84756.34</v>
      </c>
      <c r="V118" s="9">
        <f>IF('Fernvale Primary School'!V86="",0,'Fernvale Primary School'!V86)+IF('Hollycroft Primary School'!V77="",0,'Hollycroft Primary School'!V77)+IF('New Lubbesthorpe Primary School'!V90="",0,'New Lubbesthorpe Primary School'!V90)+IF('Newlands Primary School'!V92="",0,'Newlands Primary School'!V92)</f>
        <v>0</v>
      </c>
      <c r="W118" s="9">
        <f>'Fernvale Primary School'!W86+'Hollycroft Primary School'!W77+'New Lubbesthorpe Primary School'!W90+'Newlands Primary School'!W92</f>
        <v>0</v>
      </c>
      <c r="X118" s="9">
        <f>'Fernvale Primary School'!X86+'Hollycroft Primary School'!X77+'New Lubbesthorpe Primary School'!X90+'Newlands Primary School'!X92</f>
        <v>84756.34</v>
      </c>
      <c r="Y118" s="9">
        <f>'Fernvale Primary School'!Y86+'Hollycroft Primary School'!Y77+'New Lubbesthorpe Primary School'!Y90+'Newlands Primary School'!Y92</f>
        <v>18003.290000000005</v>
      </c>
      <c r="Z118" s="7">
        <f t="shared" si="22"/>
        <v>0.17519808119200123</v>
      </c>
    </row>
    <row r="119" spans="2:26" hidden="1" outlineLevel="1" x14ac:dyDescent="0.25">
      <c r="C119" s="8" t="s">
        <v>127</v>
      </c>
      <c r="D119" s="9">
        <f>'Fernvale Primary School'!D87+'New Lubbesthorpe Primary School'!D91+'Newlands Primary School'!D93</f>
        <v>264.39999999999998</v>
      </c>
      <c r="E119" s="9">
        <f>'Fernvale Primary School'!E87+'New Lubbesthorpe Primary School'!E91+'Newlands Primary School'!E93</f>
        <v>0</v>
      </c>
      <c r="F119" s="9">
        <f>'Fernvale Primary School'!F87+'New Lubbesthorpe Primary School'!F91+'Newlands Primary School'!F93</f>
        <v>0</v>
      </c>
      <c r="G119" s="9">
        <f>'Fernvale Primary School'!G87+'New Lubbesthorpe Primary School'!G91+'Newlands Primary School'!G93</f>
        <v>-264.39999999999998</v>
      </c>
      <c r="H119" s="7">
        <f t="shared" si="20"/>
        <v>0</v>
      </c>
      <c r="J119" s="9">
        <f>'Fernvale Primary School'!J87+'New Lubbesthorpe Primary School'!J91+'Newlands Primary School'!J93</f>
        <v>11928.41</v>
      </c>
      <c r="K119" s="9">
        <f>'Fernvale Primary School'!K87+'New Lubbesthorpe Primary School'!K91+'Newlands Primary School'!K93</f>
        <v>1100</v>
      </c>
      <c r="L119" s="9">
        <f>'Fernvale Primary School'!L87+'New Lubbesthorpe Primary School'!L91+'Newlands Primary School'!L93</f>
        <v>0</v>
      </c>
      <c r="M119" s="9">
        <f>'Fernvale Primary School'!M87+'New Lubbesthorpe Primary School'!M91+'Newlands Primary School'!M93</f>
        <v>-10828.41</v>
      </c>
      <c r="N119" s="7">
        <f t="shared" si="21"/>
        <v>10.844009090909092</v>
      </c>
      <c r="P119" s="9">
        <f>'Fernvale Primary School'!P87+'New Lubbesthorpe Primary School'!P91+'Newlands Primary School'!P93</f>
        <v>1100</v>
      </c>
      <c r="Q119" s="9">
        <f>'Fernvale Primary School'!Q87+'New Lubbesthorpe Primary School'!Q91+'Newlands Primary School'!Q93</f>
        <v>1100</v>
      </c>
      <c r="R119" s="9">
        <f>'Fernvale Primary School'!R87+'New Lubbesthorpe Primary School'!R91+'Newlands Primary School'!R93</f>
        <v>0</v>
      </c>
      <c r="T119" s="9">
        <f>'Fernvale Primary School'!T87+'New Lubbesthorpe Primary School'!T91+'Newlands Primary School'!T93</f>
        <v>1100</v>
      </c>
      <c r="U119" s="9">
        <f>'Fernvale Primary School'!U87+'New Lubbesthorpe Primary School'!U91+'Newlands Primary School'!U93</f>
        <v>11928.41</v>
      </c>
      <c r="V119" s="9">
        <f>IF('Fernvale Primary School'!V87="",0,'Fernvale Primary School'!V87)+IF('New Lubbesthorpe Primary School'!V91="",0,'New Lubbesthorpe Primary School'!V91)+IF('Newlands Primary School'!V93="",0,'Newlands Primary School'!V93)</f>
        <v>0</v>
      </c>
      <c r="W119" s="9">
        <f>'Fernvale Primary School'!W87+'New Lubbesthorpe Primary School'!W91+'Newlands Primary School'!W93</f>
        <v>0</v>
      </c>
      <c r="X119" s="9">
        <f>'Fernvale Primary School'!X87+'New Lubbesthorpe Primary School'!X91+'Newlands Primary School'!X93</f>
        <v>11928.41</v>
      </c>
      <c r="Y119" s="9">
        <f>'Fernvale Primary School'!Y87+'New Lubbesthorpe Primary School'!Y91+'Newlands Primary School'!Y93</f>
        <v>-10828.41</v>
      </c>
      <c r="Z119" s="7">
        <f t="shared" si="22"/>
        <v>-9.8440090909090916</v>
      </c>
    </row>
    <row r="120" spans="2:26" hidden="1" outlineLevel="1" x14ac:dyDescent="0.25">
      <c r="C120" s="8" t="s">
        <v>128</v>
      </c>
      <c r="D120" s="9">
        <f>'Fernvale Primary School'!D88+'Hollycroft Primary School'!D78+'New Lubbesthorpe Primary School'!D92+'Newlands Primary School'!D94</f>
        <v>809.58</v>
      </c>
      <c r="E120" s="9">
        <f>'Fernvale Primary School'!E88+'Hollycroft Primary School'!E78+'New Lubbesthorpe Primary School'!E92+'Newlands Primary School'!E94</f>
        <v>865.45</v>
      </c>
      <c r="F120" s="9">
        <f>'Fernvale Primary School'!F88+'Hollycroft Primary School'!F78+'New Lubbesthorpe Primary School'!F92+'Newlands Primary School'!F94</f>
        <v>0</v>
      </c>
      <c r="G120" s="9">
        <f>'Fernvale Primary School'!G88+'Hollycroft Primary School'!G78+'New Lubbesthorpe Primary School'!G92+'Newlands Primary School'!G94</f>
        <v>55.870000000000005</v>
      </c>
      <c r="H120" s="7">
        <f t="shared" si="20"/>
        <v>0.9354439886764111</v>
      </c>
      <c r="J120" s="9">
        <f>'Fernvale Primary School'!J88+'Hollycroft Primary School'!J78+'New Lubbesthorpe Primary School'!J92+'Newlands Primary School'!J94</f>
        <v>8530.9000000000015</v>
      </c>
      <c r="K120" s="9">
        <f>'Fernvale Primary School'!K88+'Hollycroft Primary School'!K78+'New Lubbesthorpe Primary School'!K92+'Newlands Primary School'!K94</f>
        <v>9266.27</v>
      </c>
      <c r="L120" s="9">
        <f>'Fernvale Primary School'!L88+'Hollycroft Primary School'!L78+'New Lubbesthorpe Primary School'!L92+'Newlands Primary School'!L94</f>
        <v>0</v>
      </c>
      <c r="M120" s="9">
        <f>'Fernvale Primary School'!M88+'Hollycroft Primary School'!M78+'New Lubbesthorpe Primary School'!M92+'Newlands Primary School'!M94</f>
        <v>735.37000000000012</v>
      </c>
      <c r="N120" s="7">
        <f t="shared" si="21"/>
        <v>0.92064012812059237</v>
      </c>
      <c r="P120" s="9">
        <f>'Fernvale Primary School'!P88+'Hollycroft Primary School'!P78+'New Lubbesthorpe Primary School'!P92+'Newlands Primary School'!P94</f>
        <v>8634.2900000000009</v>
      </c>
      <c r="Q120" s="9">
        <f>'Fernvale Primary School'!Q88+'Hollycroft Primary School'!Q78+'New Lubbesthorpe Primary School'!Q92+'Newlands Primary School'!Q94</f>
        <v>9266.27</v>
      </c>
      <c r="R120" s="9">
        <f>'Fernvale Primary School'!R88+'Hollycroft Primary School'!R78+'New Lubbesthorpe Primary School'!R92+'Newlands Primary School'!R94</f>
        <v>-631.98</v>
      </c>
      <c r="T120" s="9">
        <f>'Fernvale Primary School'!T88+'Hollycroft Primary School'!T78+'New Lubbesthorpe Primary School'!T92+'Newlands Primary School'!T94</f>
        <v>9266.27</v>
      </c>
      <c r="U120" s="9">
        <f>'Fernvale Primary School'!U88+'Hollycroft Primary School'!U78+'New Lubbesthorpe Primary School'!U92+'Newlands Primary School'!U94</f>
        <v>8530.9000000000015</v>
      </c>
      <c r="V120" s="9">
        <f>IF('Fernvale Primary School'!V88="",0,'Fernvale Primary School'!V88)+IF('Hollycroft Primary School'!V78="",0,'Hollycroft Primary School'!V78)+IF('New Lubbesthorpe Primary School'!V92="",0,'New Lubbesthorpe Primary School'!V92)+IF('Newlands Primary School'!V94="",0,'Newlands Primary School'!V94)</f>
        <v>0</v>
      </c>
      <c r="W120" s="9">
        <f>'Fernvale Primary School'!W88+'Hollycroft Primary School'!W78+'New Lubbesthorpe Primary School'!W92+'Newlands Primary School'!W94</f>
        <v>0</v>
      </c>
      <c r="X120" s="9">
        <f>'Fernvale Primary School'!X88+'Hollycroft Primary School'!X78+'New Lubbesthorpe Primary School'!X92+'Newlands Primary School'!X94</f>
        <v>8530.9000000000015</v>
      </c>
      <c r="Y120" s="9">
        <f>'Fernvale Primary School'!Y88+'Hollycroft Primary School'!Y78+'New Lubbesthorpe Primary School'!Y92+'Newlands Primary School'!Y94</f>
        <v>735.36999999999966</v>
      </c>
      <c r="Z120" s="7">
        <f t="shared" si="22"/>
        <v>7.9359871879407753E-2</v>
      </c>
    </row>
    <row r="121" spans="2:26" hidden="1" outlineLevel="1" x14ac:dyDescent="0.25">
      <c r="C121" s="8" t="s">
        <v>129</v>
      </c>
      <c r="D121" s="9">
        <f>'Fernvale Primary School'!D89+'Hollycroft Primary School'!D79+'New Lubbesthorpe Primary School'!D93+'Newlands Primary School'!D95</f>
        <v>1305.18</v>
      </c>
      <c r="E121" s="9">
        <f>'Fernvale Primary School'!E89+'Hollycroft Primary School'!E79+'New Lubbesthorpe Primary School'!E93+'Newlands Primary School'!E95</f>
        <v>1408.55</v>
      </c>
      <c r="F121" s="9">
        <f>'Fernvale Primary School'!F89+'Hollycroft Primary School'!F79+'New Lubbesthorpe Primary School'!F93+'Newlands Primary School'!F95</f>
        <v>0</v>
      </c>
      <c r="G121" s="9">
        <f>'Fernvale Primary School'!G89+'Hollycroft Primary School'!G79+'New Lubbesthorpe Primary School'!G93+'Newlands Primary School'!G95</f>
        <v>103.36999999999999</v>
      </c>
      <c r="H121" s="7">
        <f t="shared" si="20"/>
        <v>0.92661247382059575</v>
      </c>
      <c r="J121" s="9">
        <f>'Fernvale Primary School'!J89+'Hollycroft Primary School'!J79+'New Lubbesthorpe Primary School'!J93+'Newlands Primary School'!J95</f>
        <v>18422.5</v>
      </c>
      <c r="K121" s="9">
        <f>'Fernvale Primary School'!K89+'Hollycroft Primary School'!K79+'New Lubbesthorpe Primary School'!K93+'Newlands Primary School'!K95</f>
        <v>19779.71</v>
      </c>
      <c r="L121" s="9">
        <f>'Fernvale Primary School'!L89+'Hollycroft Primary School'!L79+'New Lubbesthorpe Primary School'!L93+'Newlands Primary School'!L95</f>
        <v>0</v>
      </c>
      <c r="M121" s="9">
        <f>'Fernvale Primary School'!M89+'Hollycroft Primary School'!M79+'New Lubbesthorpe Primary School'!M93+'Newlands Primary School'!M95</f>
        <v>1357.21</v>
      </c>
      <c r="N121" s="7">
        <f t="shared" si="21"/>
        <v>0.93138372605058417</v>
      </c>
      <c r="P121" s="9">
        <f>'Fernvale Primary School'!P89+'Hollycroft Primary School'!P79+'New Lubbesthorpe Primary School'!P93+'Newlands Primary School'!P95</f>
        <v>22532.87</v>
      </c>
      <c r="Q121" s="9">
        <f>'Fernvale Primary School'!Q89+'Hollycroft Primary School'!Q79+'New Lubbesthorpe Primary School'!Q93+'Newlands Primary School'!Q95</f>
        <v>19779.71</v>
      </c>
      <c r="R121" s="9">
        <f>'Fernvale Primary School'!R89+'Hollycroft Primary School'!R79+'New Lubbesthorpe Primary School'!R93+'Newlands Primary School'!R95</f>
        <v>2753.16</v>
      </c>
      <c r="T121" s="9">
        <f>'Fernvale Primary School'!T89+'Hollycroft Primary School'!T79+'New Lubbesthorpe Primary School'!T93+'Newlands Primary School'!T95</f>
        <v>19779.71</v>
      </c>
      <c r="U121" s="9">
        <f>'Fernvale Primary School'!U89+'Hollycroft Primary School'!U79+'New Lubbesthorpe Primary School'!U93+'Newlands Primary School'!U95</f>
        <v>18422.5</v>
      </c>
      <c r="V121" s="9">
        <f>IF('Fernvale Primary School'!V89="",0,'Fernvale Primary School'!V89)+IF('Hollycroft Primary School'!V79="",0,'Hollycroft Primary School'!V79)+IF('New Lubbesthorpe Primary School'!V93="",0,'New Lubbesthorpe Primary School'!V93)+IF('Newlands Primary School'!V95="",0,'Newlands Primary School'!V95)</f>
        <v>0</v>
      </c>
      <c r="W121" s="9">
        <f>'Fernvale Primary School'!W89+'Hollycroft Primary School'!W79+'New Lubbesthorpe Primary School'!W93+'Newlands Primary School'!W95</f>
        <v>0</v>
      </c>
      <c r="X121" s="9">
        <f>'Fernvale Primary School'!X89+'Hollycroft Primary School'!X79+'New Lubbesthorpe Primary School'!X93+'Newlands Primary School'!X95</f>
        <v>18422.5</v>
      </c>
      <c r="Y121" s="9">
        <f>'Fernvale Primary School'!Y89+'Hollycroft Primary School'!Y79+'New Lubbesthorpe Primary School'!Y93+'Newlands Primary School'!Y95</f>
        <v>1357.2099999999996</v>
      </c>
      <c r="Z121" s="7">
        <f t="shared" si="22"/>
        <v>6.8616273949415829E-2</v>
      </c>
    </row>
    <row r="122" spans="2:26" hidden="1" outlineLevel="1" x14ac:dyDescent="0.25">
      <c r="C122" s="8" t="s">
        <v>130</v>
      </c>
      <c r="D122" s="9">
        <f>'Hinckley Parks Primary'!D86+'Little Hill Primary School'!D93+'Newlands Primary School'!D89+'Ravenhurst Primary School'!D85</f>
        <v>12246.419999999998</v>
      </c>
      <c r="E122" s="9">
        <f>'Hinckley Parks Primary'!E86+'Little Hill Primary School'!E93+'Newlands Primary School'!E89+'Ravenhurst Primary School'!E85</f>
        <v>8280.6</v>
      </c>
      <c r="F122" s="9">
        <f>'Hinckley Parks Primary'!F86+'Little Hill Primary School'!F93+'Newlands Primary School'!F89+'Ravenhurst Primary School'!F85</f>
        <v>0</v>
      </c>
      <c r="G122" s="9">
        <f>'Hinckley Parks Primary'!G86+'Little Hill Primary School'!G93+'Newlands Primary School'!G89+'Ravenhurst Primary School'!G85</f>
        <v>-3965.8199999999997</v>
      </c>
      <c r="H122" s="7">
        <f t="shared" si="20"/>
        <v>1.4789290631113685</v>
      </c>
      <c r="J122" s="9">
        <f>'Hinckley Parks Primary'!J86+'Little Hill Primary School'!J93+'Newlands Primary School'!J89+'Ravenhurst Primary School'!J85</f>
        <v>142242.83000000002</v>
      </c>
      <c r="K122" s="9">
        <f>'Hinckley Parks Primary'!K86+'Little Hill Primary School'!K93+'Newlands Primary School'!K89+'Ravenhurst Primary School'!K85</f>
        <v>96966.91</v>
      </c>
      <c r="L122" s="9">
        <f>'Hinckley Parks Primary'!L86+'Little Hill Primary School'!L93+'Newlands Primary School'!L89+'Ravenhurst Primary School'!L85</f>
        <v>0</v>
      </c>
      <c r="M122" s="9">
        <f>'Hinckley Parks Primary'!M86+'Little Hill Primary School'!M93+'Newlands Primary School'!M89+'Ravenhurst Primary School'!M85</f>
        <v>-45275.92</v>
      </c>
      <c r="N122" s="7">
        <f t="shared" si="21"/>
        <v>1.4669213446112701</v>
      </c>
      <c r="P122" s="9">
        <f>'Hinckley Parks Primary'!P86+'Little Hill Primary School'!P93+'Newlands Primary School'!P89+'Ravenhurst Primary School'!P85</f>
        <v>96819.66</v>
      </c>
      <c r="Q122" s="9">
        <f>'Hinckley Parks Primary'!Q86+'Little Hill Primary School'!Q93+'Newlands Primary School'!Q89+'Ravenhurst Primary School'!Q85</f>
        <v>96966.91</v>
      </c>
      <c r="R122" s="9">
        <f>'Hinckley Parks Primary'!R86+'Little Hill Primary School'!R93+'Newlands Primary School'!R89+'Ravenhurst Primary School'!R85</f>
        <v>-147.25</v>
      </c>
      <c r="T122" s="9">
        <f>'Hinckley Parks Primary'!T86+'Little Hill Primary School'!T93+'Newlands Primary School'!T89+'Ravenhurst Primary School'!T85</f>
        <v>96966.91</v>
      </c>
      <c r="U122" s="9">
        <f>'Hinckley Parks Primary'!U86+'Little Hill Primary School'!U93+'Newlands Primary School'!U89+'Ravenhurst Primary School'!U85</f>
        <v>142242.83000000002</v>
      </c>
      <c r="V122" s="9">
        <f>IF('Hinckley Parks Primary'!V86="",0,'Hinckley Parks Primary'!V86)+IF('Little Hill Primary School'!V93="",0,'Little Hill Primary School'!V93)+IF('Newlands Primary School'!V89="",0,'Newlands Primary School'!V89)+IF('Ravenhurst Primary School'!V85="",0,'Ravenhurst Primary School'!V85)</f>
        <v>0</v>
      </c>
      <c r="W122" s="9">
        <f>'Hinckley Parks Primary'!W86+'Little Hill Primary School'!W93+'Newlands Primary School'!W89+'Ravenhurst Primary School'!W85</f>
        <v>0</v>
      </c>
      <c r="X122" s="9">
        <f>'Hinckley Parks Primary'!X86+'Little Hill Primary School'!X93+'Newlands Primary School'!X89+'Ravenhurst Primary School'!X85</f>
        <v>142242.83000000002</v>
      </c>
      <c r="Y122" s="9">
        <f>'Hinckley Parks Primary'!Y86+'Little Hill Primary School'!Y93+'Newlands Primary School'!Y89+'Ravenhurst Primary School'!Y85</f>
        <v>-45275.92</v>
      </c>
      <c r="Z122" s="7">
        <f t="shared" si="22"/>
        <v>-0.46692134461126994</v>
      </c>
    </row>
    <row r="123" spans="2:26" hidden="1" outlineLevel="1" x14ac:dyDescent="0.25">
      <c r="C123" s="8" t="s">
        <v>131</v>
      </c>
      <c r="D123" s="9">
        <f>'Hinckley Parks Primary'!D87+'Langmoor Primary School'!D81+'Little Hill Primary School'!D94+'Newlands Primary School'!D90+'Ravenhurst Primary School'!D86</f>
        <v>1362.66</v>
      </c>
      <c r="E123" s="9">
        <f>'Hinckley Parks Primary'!E87+'Langmoor Primary School'!E81+'Little Hill Primary School'!E94+'Newlands Primary School'!E90+'Ravenhurst Primary School'!E86</f>
        <v>992.06</v>
      </c>
      <c r="F123" s="9">
        <f>'Hinckley Parks Primary'!F87+'Langmoor Primary School'!F81+'Little Hill Primary School'!F94+'Newlands Primary School'!F90+'Ravenhurst Primary School'!F86</f>
        <v>0</v>
      </c>
      <c r="G123" s="9">
        <f>'Hinckley Parks Primary'!G87+'Langmoor Primary School'!G81+'Little Hill Primary School'!G94+'Newlands Primary School'!G90+'Ravenhurst Primary School'!G86</f>
        <v>-370.6</v>
      </c>
      <c r="H123" s="7">
        <f t="shared" si="20"/>
        <v>1.3735661149527247</v>
      </c>
      <c r="J123" s="9">
        <f>'Hinckley Parks Primary'!J87+'Langmoor Primary School'!J81+'Little Hill Primary School'!J94+'Newlands Primary School'!J90+'Ravenhurst Primary School'!J86</f>
        <v>16863.16</v>
      </c>
      <c r="K123" s="9">
        <f>'Hinckley Parks Primary'!K87+'Langmoor Primary School'!K81+'Little Hill Primary School'!K94+'Newlands Primary School'!K90+'Ravenhurst Primary School'!K86</f>
        <v>11544.61</v>
      </c>
      <c r="L123" s="9">
        <f>'Hinckley Parks Primary'!L87+'Langmoor Primary School'!L81+'Little Hill Primary School'!L94+'Newlands Primary School'!L90+'Ravenhurst Primary School'!L86</f>
        <v>0</v>
      </c>
      <c r="M123" s="9">
        <f>'Hinckley Parks Primary'!M87+'Langmoor Primary School'!M81+'Little Hill Primary School'!M94+'Newlands Primary School'!M90+'Ravenhurst Primary School'!M86</f>
        <v>-5318.55</v>
      </c>
      <c r="N123" s="7">
        <f t="shared" si="21"/>
        <v>1.4606955107188548</v>
      </c>
      <c r="P123" s="9">
        <f>'Hinckley Parks Primary'!P87+'Langmoor Primary School'!P81+'Little Hill Primary School'!P94+'Newlands Primary School'!P90+'Ravenhurst Primary School'!P86</f>
        <v>11522.55</v>
      </c>
      <c r="Q123" s="9">
        <f>'Hinckley Parks Primary'!Q87+'Langmoor Primary School'!Q81+'Little Hill Primary School'!Q94+'Newlands Primary School'!Q90+'Ravenhurst Primary School'!Q86</f>
        <v>11544.61</v>
      </c>
      <c r="R123" s="9">
        <f>'Hinckley Parks Primary'!R87+'Langmoor Primary School'!R81+'Little Hill Primary School'!R94+'Newlands Primary School'!R90+'Ravenhurst Primary School'!R86</f>
        <v>-22.060000000000002</v>
      </c>
      <c r="T123" s="9">
        <f>'Hinckley Parks Primary'!T87+'Langmoor Primary School'!T81+'Little Hill Primary School'!T94+'Newlands Primary School'!T90+'Ravenhurst Primary School'!T86</f>
        <v>11544.61</v>
      </c>
      <c r="U123" s="9">
        <f>'Hinckley Parks Primary'!U87+'Langmoor Primary School'!U81+'Little Hill Primary School'!U94+'Newlands Primary School'!U90+'Ravenhurst Primary School'!U86</f>
        <v>16863.16</v>
      </c>
      <c r="V123" s="9">
        <f>IF('Hinckley Parks Primary'!V87="",0,'Hinckley Parks Primary'!V87)+IF('Langmoor Primary School'!V81="",0,'Langmoor Primary School'!V81)+IF('Little Hill Primary School'!V94="",0,'Little Hill Primary School'!V94)+IF('Newlands Primary School'!V90="",0,'Newlands Primary School'!V90)+IF('Ravenhurst Primary School'!V86="",0,'Ravenhurst Primary School'!V86)</f>
        <v>0</v>
      </c>
      <c r="W123" s="9">
        <f>'Hinckley Parks Primary'!W87+'Langmoor Primary School'!W81+'Little Hill Primary School'!W94+'Newlands Primary School'!W90+'Ravenhurst Primary School'!W86</f>
        <v>0</v>
      </c>
      <c r="X123" s="9">
        <f>'Hinckley Parks Primary'!X87+'Langmoor Primary School'!X81+'Little Hill Primary School'!X94+'Newlands Primary School'!X90+'Ravenhurst Primary School'!X86</f>
        <v>16863.16</v>
      </c>
      <c r="Y123" s="9">
        <f>'Hinckley Parks Primary'!Y87+'Langmoor Primary School'!Y81+'Little Hill Primary School'!Y94+'Newlands Primary School'!Y90+'Ravenhurst Primary School'!Y86</f>
        <v>-5318.55</v>
      </c>
      <c r="Z123" s="7">
        <f t="shared" si="22"/>
        <v>-0.46069551071885495</v>
      </c>
    </row>
    <row r="124" spans="2:26" hidden="1" outlineLevel="1" x14ac:dyDescent="0.25">
      <c r="C124" s="8" t="s">
        <v>132</v>
      </c>
      <c r="D124" s="9">
        <f>'Hinckley Parks Primary'!D88+'Little Hill Primary School'!D95+'Newlands Primary School'!D91+'Ravenhurst Primary School'!D87</f>
        <v>1959.4299999999998</v>
      </c>
      <c r="E124" s="9">
        <f>'Hinckley Parks Primary'!E88+'Little Hill Primary School'!E95+'Newlands Primary School'!E91+'Ravenhurst Primary School'!E87</f>
        <v>1324.9</v>
      </c>
      <c r="F124" s="9">
        <f>'Hinckley Parks Primary'!F88+'Little Hill Primary School'!F95+'Newlands Primary School'!F91+'Ravenhurst Primary School'!F87</f>
        <v>0</v>
      </c>
      <c r="G124" s="9">
        <f>'Hinckley Parks Primary'!G88+'Little Hill Primary School'!G95+'Newlands Primary School'!G91+'Ravenhurst Primary School'!G87</f>
        <v>-634.53</v>
      </c>
      <c r="H124" s="7">
        <f t="shared" si="20"/>
        <v>1.4789267114499205</v>
      </c>
      <c r="J124" s="9">
        <f>'Hinckley Parks Primary'!J88+'Little Hill Primary School'!J95+'Newlands Primary School'!J91+'Ravenhurst Primary School'!J87</f>
        <v>29319.689999999995</v>
      </c>
      <c r="K124" s="9">
        <f>'Hinckley Parks Primary'!K88+'Little Hill Primary School'!K95+'Newlands Primary School'!K91+'Ravenhurst Primary School'!K87</f>
        <v>19793.13</v>
      </c>
      <c r="L124" s="9">
        <f>'Hinckley Parks Primary'!L88+'Little Hill Primary School'!L95+'Newlands Primary School'!L91+'Ravenhurst Primary School'!L87</f>
        <v>0</v>
      </c>
      <c r="M124" s="9">
        <f>'Hinckley Parks Primary'!M88+'Little Hill Primary School'!M95+'Newlands Primary School'!M91+'Ravenhurst Primary School'!M87</f>
        <v>-9526.56</v>
      </c>
      <c r="N124" s="7">
        <f t="shared" si="21"/>
        <v>1.4813063926726089</v>
      </c>
      <c r="P124" s="9">
        <f>'Hinckley Parks Primary'!P88+'Little Hill Primary School'!P95+'Newlands Primary School'!P91+'Ravenhurst Primary School'!P87</f>
        <v>22946.260000000002</v>
      </c>
      <c r="Q124" s="9">
        <f>'Hinckley Parks Primary'!Q88+'Little Hill Primary School'!Q95+'Newlands Primary School'!Q91+'Ravenhurst Primary School'!Q87</f>
        <v>19793.13</v>
      </c>
      <c r="R124" s="9">
        <f>'Hinckley Parks Primary'!R88+'Little Hill Primary School'!R95+'Newlands Primary School'!R91+'Ravenhurst Primary School'!R87</f>
        <v>3153.13</v>
      </c>
      <c r="T124" s="9">
        <f>'Hinckley Parks Primary'!T88+'Little Hill Primary School'!T95+'Newlands Primary School'!T91+'Ravenhurst Primary School'!T87</f>
        <v>19793.13</v>
      </c>
      <c r="U124" s="9">
        <f>'Hinckley Parks Primary'!U88+'Little Hill Primary School'!U95+'Newlands Primary School'!U91+'Ravenhurst Primary School'!U87</f>
        <v>29319.689999999995</v>
      </c>
      <c r="V124" s="9">
        <f>IF('Hinckley Parks Primary'!V88="",0,'Hinckley Parks Primary'!V88)+IF('Little Hill Primary School'!V95="",0,'Little Hill Primary School'!V95)+IF('Newlands Primary School'!V91="",0,'Newlands Primary School'!V91)+IF('Ravenhurst Primary School'!V87="",0,'Ravenhurst Primary School'!V87)</f>
        <v>0</v>
      </c>
      <c r="W124" s="9">
        <f>'Hinckley Parks Primary'!W88+'Little Hill Primary School'!W95+'Newlands Primary School'!W91+'Ravenhurst Primary School'!W87</f>
        <v>0</v>
      </c>
      <c r="X124" s="9">
        <f>'Hinckley Parks Primary'!X88+'Little Hill Primary School'!X95+'Newlands Primary School'!X91+'Ravenhurst Primary School'!X87</f>
        <v>29319.689999999995</v>
      </c>
      <c r="Y124" s="9">
        <f>'Hinckley Parks Primary'!Y88+'Little Hill Primary School'!Y95+'Newlands Primary School'!Y91+'Ravenhurst Primary School'!Y87</f>
        <v>-9526.5599999999977</v>
      </c>
      <c r="Z124" s="7">
        <f t="shared" si="22"/>
        <v>-0.481306392672609</v>
      </c>
    </row>
    <row r="125" spans="2:26" hidden="1" outlineLevel="1" x14ac:dyDescent="0.25">
      <c r="C125" s="8" t="s">
        <v>133</v>
      </c>
      <c r="D125" s="9">
        <f>'Hinckley Parks Primary'!D89+'Langmoor Primary School'!D82+'Newlands Primary School'!D96+'Ravenhurst Primary School'!D88</f>
        <v>3057.3</v>
      </c>
      <c r="E125" s="9">
        <f>'Hinckley Parks Primary'!E89+'Langmoor Primary School'!E82+'Newlands Primary School'!E96+'Ravenhurst Primary School'!E88</f>
        <v>11888.24</v>
      </c>
      <c r="F125" s="9">
        <f>'Hinckley Parks Primary'!F89+'Langmoor Primary School'!F82+'Newlands Primary School'!F96+'Ravenhurst Primary School'!F88</f>
        <v>0</v>
      </c>
      <c r="G125" s="9">
        <f>'Hinckley Parks Primary'!G89+'Langmoor Primary School'!G82+'Newlands Primary School'!G96+'Ravenhurst Primary School'!G88</f>
        <v>8830.9399999999987</v>
      </c>
      <c r="H125" s="7">
        <f t="shared" si="20"/>
        <v>0.2571701109668042</v>
      </c>
      <c r="J125" s="9">
        <f>'Hinckley Parks Primary'!J89+'Langmoor Primary School'!J82+'Newlands Primary School'!J96+'Ravenhurst Primary School'!J88</f>
        <v>39077.72</v>
      </c>
      <c r="K125" s="9">
        <f>'Hinckley Parks Primary'!K89+'Langmoor Primary School'!K82+'Newlands Primary School'!K96+'Ravenhurst Primary School'!K88</f>
        <v>140094.91999999998</v>
      </c>
      <c r="L125" s="9">
        <f>'Hinckley Parks Primary'!L89+'Langmoor Primary School'!L82+'Newlands Primary School'!L96+'Ravenhurst Primary School'!L88</f>
        <v>0</v>
      </c>
      <c r="M125" s="9">
        <f>'Hinckley Parks Primary'!M89+'Langmoor Primary School'!M82+'Newlands Primary School'!M96+'Ravenhurst Primary School'!M88</f>
        <v>101017.2</v>
      </c>
      <c r="N125" s="7">
        <f t="shared" si="21"/>
        <v>0.27893745183622654</v>
      </c>
      <c r="P125" s="9">
        <f>'Hinckley Parks Primary'!P89+'Langmoor Primary School'!P82+'Newlands Primary School'!P96+'Ravenhurst Primary School'!P88</f>
        <v>87629.45</v>
      </c>
      <c r="Q125" s="9">
        <f>'Hinckley Parks Primary'!Q89+'Langmoor Primary School'!Q82+'Newlands Primary School'!Q96+'Ravenhurst Primary School'!Q88</f>
        <v>140094.91999999998</v>
      </c>
      <c r="R125" s="9">
        <f>'Hinckley Parks Primary'!R89+'Langmoor Primary School'!R82+'Newlands Primary School'!R96+'Ravenhurst Primary School'!R88</f>
        <v>-52465.47</v>
      </c>
      <c r="T125" s="9">
        <f>'Hinckley Parks Primary'!T89+'Langmoor Primary School'!T82+'Newlands Primary School'!T96+'Ravenhurst Primary School'!T88</f>
        <v>140094.91999999998</v>
      </c>
      <c r="U125" s="9">
        <f>'Hinckley Parks Primary'!U89+'Langmoor Primary School'!U82+'Newlands Primary School'!U96+'Ravenhurst Primary School'!U88</f>
        <v>39077.72</v>
      </c>
      <c r="V125" s="9">
        <f>IF('Hinckley Parks Primary'!V89="",0,'Hinckley Parks Primary'!V89)+IF('Langmoor Primary School'!V82="",0,'Langmoor Primary School'!V82)+IF('Newlands Primary School'!V96="",0,'Newlands Primary School'!V96)+IF('Ravenhurst Primary School'!V88="",0,'Ravenhurst Primary School'!V88)</f>
        <v>0</v>
      </c>
      <c r="W125" s="9">
        <f>'Hinckley Parks Primary'!W89+'Langmoor Primary School'!W82+'Newlands Primary School'!W96+'Ravenhurst Primary School'!W88</f>
        <v>0</v>
      </c>
      <c r="X125" s="9">
        <f>'Hinckley Parks Primary'!X89+'Langmoor Primary School'!X82+'Newlands Primary School'!X96+'Ravenhurst Primary School'!X88</f>
        <v>39077.72</v>
      </c>
      <c r="Y125" s="9">
        <f>'Hinckley Parks Primary'!Y89+'Langmoor Primary School'!Y82+'Newlands Primary School'!Y96+'Ravenhurst Primary School'!Y88</f>
        <v>101017.2</v>
      </c>
      <c r="Z125" s="7">
        <f t="shared" si="22"/>
        <v>0.72106254816377358</v>
      </c>
    </row>
    <row r="126" spans="2:26" hidden="1" outlineLevel="1" x14ac:dyDescent="0.25">
      <c r="C126" s="8" t="s">
        <v>134</v>
      </c>
      <c r="D126" s="9">
        <f>'Hinckley Parks Primary'!D90+'Langmoor Primary School'!D84+'Newlands Primary School'!D98+'Ravenhurst Primary School'!D89</f>
        <v>495.04</v>
      </c>
      <c r="E126" s="9">
        <f>'Hinckley Parks Primary'!E90+'Langmoor Primary School'!E84+'Newlands Primary School'!E98+'Ravenhurst Primary School'!E89</f>
        <v>1095.69</v>
      </c>
      <c r="F126" s="9">
        <f>'Hinckley Parks Primary'!F90+'Langmoor Primary School'!F84+'Newlands Primary School'!F98+'Ravenhurst Primary School'!F89</f>
        <v>0</v>
      </c>
      <c r="G126" s="9">
        <f>'Hinckley Parks Primary'!G90+'Langmoor Primary School'!G84+'Newlands Primary School'!G98+'Ravenhurst Primary School'!G89</f>
        <v>600.65</v>
      </c>
      <c r="H126" s="7">
        <f t="shared" si="20"/>
        <v>0.45180662413638895</v>
      </c>
      <c r="J126" s="9">
        <f>'Hinckley Parks Primary'!J90+'Langmoor Primary School'!J84+'Newlands Primary School'!J98+'Ravenhurst Primary School'!J89</f>
        <v>5144.7699999999995</v>
      </c>
      <c r="K126" s="9">
        <f>'Hinckley Parks Primary'!K90+'Langmoor Primary School'!K84+'Newlands Primary School'!K98+'Ravenhurst Primary School'!K89</f>
        <v>12601.24</v>
      </c>
      <c r="L126" s="9">
        <f>'Hinckley Parks Primary'!L90+'Langmoor Primary School'!L84+'Newlands Primary School'!L98+'Ravenhurst Primary School'!L89</f>
        <v>0</v>
      </c>
      <c r="M126" s="9">
        <f>'Hinckley Parks Primary'!M90+'Langmoor Primary School'!M84+'Newlands Primary School'!M98+'Ravenhurst Primary School'!M89</f>
        <v>7456.4699999999993</v>
      </c>
      <c r="N126" s="7">
        <f t="shared" si="21"/>
        <v>0.40827489993048299</v>
      </c>
      <c r="P126" s="9">
        <f>'Hinckley Parks Primary'!P90+'Langmoor Primary School'!P84+'Newlands Primary School'!P98+'Ravenhurst Primary School'!P89</f>
        <v>10893.94</v>
      </c>
      <c r="Q126" s="9">
        <f>'Hinckley Parks Primary'!Q90+'Langmoor Primary School'!Q84+'Newlands Primary School'!Q98+'Ravenhurst Primary School'!Q89</f>
        <v>12601.24</v>
      </c>
      <c r="R126" s="9">
        <f>'Hinckley Parks Primary'!R90+'Langmoor Primary School'!R84+'Newlands Primary School'!R98+'Ravenhurst Primary School'!R89</f>
        <v>-1707.3</v>
      </c>
      <c r="T126" s="9">
        <f>'Hinckley Parks Primary'!T90+'Langmoor Primary School'!T84+'Newlands Primary School'!T98+'Ravenhurst Primary School'!T89</f>
        <v>12601.24</v>
      </c>
      <c r="U126" s="9">
        <f>'Hinckley Parks Primary'!U90+'Langmoor Primary School'!U84+'Newlands Primary School'!U98+'Ravenhurst Primary School'!U89</f>
        <v>5144.7699999999995</v>
      </c>
      <c r="V126" s="9">
        <f>IF('Hinckley Parks Primary'!V90="",0,'Hinckley Parks Primary'!V90)+IF('Langmoor Primary School'!V84="",0,'Langmoor Primary School'!V84)+IF('Newlands Primary School'!V98="",0,'Newlands Primary School'!V98)+IF('Ravenhurst Primary School'!V89="",0,'Ravenhurst Primary School'!V89)</f>
        <v>0</v>
      </c>
      <c r="W126" s="9">
        <f>'Hinckley Parks Primary'!W90+'Langmoor Primary School'!W84+'Newlands Primary School'!W98+'Ravenhurst Primary School'!W89</f>
        <v>0</v>
      </c>
      <c r="X126" s="9">
        <f>'Hinckley Parks Primary'!X90+'Langmoor Primary School'!X84+'Newlands Primary School'!X98+'Ravenhurst Primary School'!X89</f>
        <v>5144.7699999999995</v>
      </c>
      <c r="Y126" s="9">
        <f>'Hinckley Parks Primary'!Y90+'Langmoor Primary School'!Y84+'Newlands Primary School'!Y98+'Ravenhurst Primary School'!Y89</f>
        <v>7456.47</v>
      </c>
      <c r="Z126" s="7">
        <f t="shared" si="22"/>
        <v>0.59172510006951695</v>
      </c>
    </row>
    <row r="127" spans="2:26" hidden="1" outlineLevel="1" x14ac:dyDescent="0.25">
      <c r="C127" s="8" t="s">
        <v>135</v>
      </c>
      <c r="D127" s="9">
        <f>'Hinckley Parks Primary'!D91+'Langmoor Primary School'!D85+'Newlands Primary School'!D99+'Ravenhurst Primary School'!D90</f>
        <v>489.16</v>
      </c>
      <c r="E127" s="9">
        <f>'Hinckley Parks Primary'!E91+'Langmoor Primary School'!E85+'Newlands Primary School'!E99+'Ravenhurst Primary School'!E90</f>
        <v>1813.9399999999998</v>
      </c>
      <c r="F127" s="9">
        <f>'Hinckley Parks Primary'!F91+'Langmoor Primary School'!F85+'Newlands Primary School'!F99+'Ravenhurst Primary School'!F90</f>
        <v>0</v>
      </c>
      <c r="G127" s="9">
        <f>'Hinckley Parks Primary'!G91+'Langmoor Primary School'!G85+'Newlands Primary School'!G99+'Ravenhurst Primary School'!G90</f>
        <v>1324.78</v>
      </c>
      <c r="H127" s="7">
        <f t="shared" si="20"/>
        <v>0.26966713342227422</v>
      </c>
      <c r="J127" s="9">
        <f>'Hinckley Parks Primary'!J91+'Langmoor Primary School'!J85+'Newlands Primary School'!J99+'Ravenhurst Primary School'!J90</f>
        <v>8182.74</v>
      </c>
      <c r="K127" s="9">
        <f>'Hinckley Parks Primary'!K91+'Langmoor Primary School'!K85+'Newlands Primary School'!K99+'Ravenhurst Primary School'!K90</f>
        <v>27300.32</v>
      </c>
      <c r="L127" s="9">
        <f>'Hinckley Parks Primary'!L91+'Langmoor Primary School'!L85+'Newlands Primary School'!L99+'Ravenhurst Primary School'!L90</f>
        <v>0</v>
      </c>
      <c r="M127" s="9">
        <f>'Hinckley Parks Primary'!M91+'Langmoor Primary School'!M85+'Newlands Primary School'!M99+'Ravenhurst Primary School'!M90</f>
        <v>19117.580000000002</v>
      </c>
      <c r="N127" s="7">
        <f t="shared" si="21"/>
        <v>0.29973055260890713</v>
      </c>
      <c r="P127" s="9">
        <f>'Hinckley Parks Primary'!P91+'Langmoor Primary School'!P85+'Newlands Primary School'!P99+'Ravenhurst Primary School'!P90</f>
        <v>20768.189999999999</v>
      </c>
      <c r="Q127" s="9">
        <f>'Hinckley Parks Primary'!Q91+'Langmoor Primary School'!Q85+'Newlands Primary School'!Q99+'Ravenhurst Primary School'!Q90</f>
        <v>27300.32</v>
      </c>
      <c r="R127" s="9">
        <f>'Hinckley Parks Primary'!R91+'Langmoor Primary School'!R85+'Newlands Primary School'!R99+'Ravenhurst Primary School'!R90</f>
        <v>-6532.130000000001</v>
      </c>
      <c r="T127" s="9">
        <f>'Hinckley Parks Primary'!T91+'Langmoor Primary School'!T85+'Newlands Primary School'!T99+'Ravenhurst Primary School'!T90</f>
        <v>27300.32</v>
      </c>
      <c r="U127" s="9">
        <f>'Hinckley Parks Primary'!U91+'Langmoor Primary School'!U85+'Newlands Primary School'!U99+'Ravenhurst Primary School'!U90</f>
        <v>8182.74</v>
      </c>
      <c r="V127" s="9">
        <f>IF('Hinckley Parks Primary'!V91="",0,'Hinckley Parks Primary'!V91)+IF('Langmoor Primary School'!V85="",0,'Langmoor Primary School'!V85)+IF('Newlands Primary School'!V99="",0,'Newlands Primary School'!V99)+IF('Ravenhurst Primary School'!V90="",0,'Ravenhurst Primary School'!V90)</f>
        <v>0</v>
      </c>
      <c r="W127" s="9">
        <f>'Hinckley Parks Primary'!W91+'Langmoor Primary School'!W85+'Newlands Primary School'!W99+'Ravenhurst Primary School'!W90</f>
        <v>0</v>
      </c>
      <c r="X127" s="9">
        <f>'Hinckley Parks Primary'!X91+'Langmoor Primary School'!X85+'Newlands Primary School'!X99+'Ravenhurst Primary School'!X90</f>
        <v>8182.74</v>
      </c>
      <c r="Y127" s="9">
        <f>'Hinckley Parks Primary'!Y91+'Langmoor Primary School'!Y85+'Newlands Primary School'!Y99+'Ravenhurst Primary School'!Y90</f>
        <v>19117.580000000002</v>
      </c>
      <c r="Z127" s="7">
        <f t="shared" si="22"/>
        <v>0.70026944739109287</v>
      </c>
    </row>
    <row r="128" spans="2:26" hidden="1" outlineLevel="1" x14ac:dyDescent="0.25">
      <c r="C128" s="8" t="s">
        <v>136</v>
      </c>
      <c r="D128" s="9">
        <f>'Hollycroft Primary School'!D80+'Little Hill Primary School'!D96+'Newlands Primary School'!D100</f>
        <v>215.43</v>
      </c>
      <c r="E128" s="9">
        <f>'Hollycroft Primary School'!E80+'Little Hill Primary School'!E96+'Newlands Primary School'!E100</f>
        <v>0</v>
      </c>
      <c r="F128" s="9">
        <f>'Hollycroft Primary School'!F80+'Little Hill Primary School'!F96+'Newlands Primary School'!F100</f>
        <v>0</v>
      </c>
      <c r="G128" s="9">
        <f>'Hollycroft Primary School'!G80+'Little Hill Primary School'!G96+'Newlands Primary School'!G100</f>
        <v>-215.43</v>
      </c>
      <c r="H128" s="7">
        <f t="shared" si="20"/>
        <v>0</v>
      </c>
      <c r="J128" s="9">
        <f>'Hollycroft Primary School'!J80+'Little Hill Primary School'!J96+'Newlands Primary School'!J100</f>
        <v>2250.4899999999998</v>
      </c>
      <c r="K128" s="9">
        <f>'Hollycroft Primary School'!K80+'Little Hill Primary School'!K96+'Newlands Primary School'!K100</f>
        <v>0</v>
      </c>
      <c r="L128" s="9">
        <f>'Hollycroft Primary School'!L80+'Little Hill Primary School'!L96+'Newlands Primary School'!L100</f>
        <v>0</v>
      </c>
      <c r="M128" s="9">
        <f>'Hollycroft Primary School'!M80+'Little Hill Primary School'!M96+'Newlands Primary School'!M100</f>
        <v>-2250.4899999999998</v>
      </c>
      <c r="N128" s="7">
        <f t="shared" si="21"/>
        <v>0</v>
      </c>
      <c r="P128" s="9">
        <f>'Hollycroft Primary School'!P80+'Little Hill Primary School'!P96+'Newlands Primary School'!P100</f>
        <v>0</v>
      </c>
      <c r="Q128" s="9">
        <f>'Hollycroft Primary School'!Q80+'Little Hill Primary School'!Q96+'Newlands Primary School'!Q100</f>
        <v>0</v>
      </c>
      <c r="R128" s="9">
        <f>'Hollycroft Primary School'!R80+'Little Hill Primary School'!R96+'Newlands Primary School'!R100</f>
        <v>0</v>
      </c>
      <c r="T128" s="9">
        <f>'Hollycroft Primary School'!T80+'Little Hill Primary School'!T96+'Newlands Primary School'!T100</f>
        <v>0</v>
      </c>
      <c r="U128" s="9">
        <f>'Hollycroft Primary School'!U80+'Little Hill Primary School'!U96+'Newlands Primary School'!U100</f>
        <v>2250.4899999999998</v>
      </c>
      <c r="V128" s="9">
        <f>IF('Hollycroft Primary School'!V80="",0,'Hollycroft Primary School'!V80)+IF('Little Hill Primary School'!V96="",0,'Little Hill Primary School'!V96)+IF('Newlands Primary School'!V100="",0,'Newlands Primary School'!V100)</f>
        <v>0</v>
      </c>
      <c r="W128" s="9">
        <f>'Hollycroft Primary School'!W80+'Little Hill Primary School'!W96+'Newlands Primary School'!W100</f>
        <v>0</v>
      </c>
      <c r="X128" s="9">
        <f>'Hollycroft Primary School'!X80+'Little Hill Primary School'!X96+'Newlands Primary School'!X100</f>
        <v>2250.4899999999998</v>
      </c>
      <c r="Y128" s="9">
        <f>'Hollycroft Primary School'!Y80+'Little Hill Primary School'!Y96+'Newlands Primary School'!Y100</f>
        <v>-2250.4899999999998</v>
      </c>
      <c r="Z128" s="7">
        <f t="shared" si="22"/>
        <v>0</v>
      </c>
    </row>
    <row r="129" spans="2:27" hidden="1" outlineLevel="1" x14ac:dyDescent="0.25">
      <c r="C129" s="8" t="s">
        <v>137</v>
      </c>
      <c r="D129" s="9">
        <f>'Hollycroft Primary School'!D81+'Little Hill Primary School'!D97+'Newlands Primary School'!D101</f>
        <v>26.9</v>
      </c>
      <c r="E129" s="9">
        <f>'Hollycroft Primary School'!E81+'Little Hill Primary School'!E97+'Newlands Primary School'!E101</f>
        <v>0</v>
      </c>
      <c r="F129" s="9">
        <f>'Hollycroft Primary School'!F81+'Little Hill Primary School'!F97+'Newlands Primary School'!F101</f>
        <v>0</v>
      </c>
      <c r="G129" s="9">
        <f>'Hollycroft Primary School'!G81+'Little Hill Primary School'!G97+'Newlands Primary School'!G101</f>
        <v>-26.9</v>
      </c>
      <c r="H129" s="7">
        <f t="shared" si="20"/>
        <v>0</v>
      </c>
      <c r="J129" s="9">
        <f>'Hollycroft Primary School'!J81+'Little Hill Primary School'!J97+'Newlands Primary School'!J101</f>
        <v>261.33</v>
      </c>
      <c r="K129" s="9">
        <f>'Hollycroft Primary School'!K81+'Little Hill Primary School'!K97+'Newlands Primary School'!K101</f>
        <v>0</v>
      </c>
      <c r="L129" s="9">
        <f>'Hollycroft Primary School'!L81+'Little Hill Primary School'!L97+'Newlands Primary School'!L101</f>
        <v>0</v>
      </c>
      <c r="M129" s="9">
        <f>'Hollycroft Primary School'!M81+'Little Hill Primary School'!M97+'Newlands Primary School'!M101</f>
        <v>-261.33</v>
      </c>
      <c r="N129" s="7">
        <f t="shared" si="21"/>
        <v>0</v>
      </c>
      <c r="P129" s="9">
        <f>'Hollycroft Primary School'!P81+'Little Hill Primary School'!P97+'Newlands Primary School'!P101</f>
        <v>0</v>
      </c>
      <c r="Q129" s="9">
        <f>'Hollycroft Primary School'!Q81+'Little Hill Primary School'!Q97+'Newlands Primary School'!Q101</f>
        <v>0</v>
      </c>
      <c r="R129" s="9">
        <f>'Hollycroft Primary School'!R81+'Little Hill Primary School'!R97+'Newlands Primary School'!R101</f>
        <v>0</v>
      </c>
      <c r="T129" s="9">
        <f>'Hollycroft Primary School'!T81+'Little Hill Primary School'!T97+'Newlands Primary School'!T101</f>
        <v>0</v>
      </c>
      <c r="U129" s="9">
        <f>'Hollycroft Primary School'!U81+'Little Hill Primary School'!U97+'Newlands Primary School'!U101</f>
        <v>261.33</v>
      </c>
      <c r="V129" s="9">
        <f>IF('Hollycroft Primary School'!V81="",0,'Hollycroft Primary School'!V81)+IF('Little Hill Primary School'!V97="",0,'Little Hill Primary School'!V97)+IF('Newlands Primary School'!V101="",0,'Newlands Primary School'!V101)</f>
        <v>0</v>
      </c>
      <c r="W129" s="9">
        <f>'Hollycroft Primary School'!W81+'Little Hill Primary School'!W97+'Newlands Primary School'!W101</f>
        <v>0</v>
      </c>
      <c r="X129" s="9">
        <f>'Hollycroft Primary School'!X81+'Little Hill Primary School'!X97+'Newlands Primary School'!X101</f>
        <v>261.33</v>
      </c>
      <c r="Y129" s="9">
        <f>'Hollycroft Primary School'!Y81+'Little Hill Primary School'!Y97+'Newlands Primary School'!Y101</f>
        <v>-261.33</v>
      </c>
      <c r="Z129" s="7">
        <f t="shared" si="22"/>
        <v>0</v>
      </c>
    </row>
    <row r="130" spans="2:27" hidden="1" outlineLevel="1" x14ac:dyDescent="0.25">
      <c r="C130" s="8" t="s">
        <v>138</v>
      </c>
      <c r="D130" s="9">
        <f>'Hollycroft Primary School'!D82+'Little Hill Primary School'!D98+'Newlands Primary School'!D102</f>
        <v>34.47</v>
      </c>
      <c r="E130" s="9">
        <f>'Hollycroft Primary School'!E82+'Little Hill Primary School'!E98+'Newlands Primary School'!E102</f>
        <v>0</v>
      </c>
      <c r="F130" s="9">
        <f>'Hollycroft Primary School'!F82+'Little Hill Primary School'!F98+'Newlands Primary School'!F102</f>
        <v>0</v>
      </c>
      <c r="G130" s="9">
        <f>'Hollycroft Primary School'!G82+'Little Hill Primary School'!G98+'Newlands Primary School'!G102</f>
        <v>-34.47</v>
      </c>
      <c r="H130" s="7">
        <f t="shared" si="20"/>
        <v>0</v>
      </c>
      <c r="J130" s="9">
        <f>'Hollycroft Primary School'!J82+'Little Hill Primary School'!J98+'Newlands Primary School'!J102</f>
        <v>432.02</v>
      </c>
      <c r="K130" s="9">
        <f>'Hollycroft Primary School'!K82+'Little Hill Primary School'!K98+'Newlands Primary School'!K102</f>
        <v>0</v>
      </c>
      <c r="L130" s="9">
        <f>'Hollycroft Primary School'!L82+'Little Hill Primary School'!L98+'Newlands Primary School'!L102</f>
        <v>0</v>
      </c>
      <c r="M130" s="9">
        <f>'Hollycroft Primary School'!M82+'Little Hill Primary School'!M98+'Newlands Primary School'!M102</f>
        <v>-432.02</v>
      </c>
      <c r="N130" s="7">
        <f t="shared" si="21"/>
        <v>0</v>
      </c>
      <c r="P130" s="9">
        <f>'Hollycroft Primary School'!P82+'Little Hill Primary School'!P98+'Newlands Primary School'!P102</f>
        <v>0</v>
      </c>
      <c r="Q130" s="9">
        <f>'Hollycroft Primary School'!Q82+'Little Hill Primary School'!Q98+'Newlands Primary School'!Q102</f>
        <v>0</v>
      </c>
      <c r="R130" s="9">
        <f>'Hollycroft Primary School'!R82+'Little Hill Primary School'!R98+'Newlands Primary School'!R102</f>
        <v>0</v>
      </c>
      <c r="T130" s="9">
        <f>'Hollycroft Primary School'!T82+'Little Hill Primary School'!T98+'Newlands Primary School'!T102</f>
        <v>0</v>
      </c>
      <c r="U130" s="9">
        <f>'Hollycroft Primary School'!U82+'Little Hill Primary School'!U98+'Newlands Primary School'!U102</f>
        <v>432.02</v>
      </c>
      <c r="V130" s="9">
        <f>IF('Hollycroft Primary School'!V82="",0,'Hollycroft Primary School'!V82)+IF('Little Hill Primary School'!V98="",0,'Little Hill Primary School'!V98)+IF('Newlands Primary School'!V102="",0,'Newlands Primary School'!V102)</f>
        <v>0</v>
      </c>
      <c r="W130" s="9">
        <f>'Hollycroft Primary School'!W82+'Little Hill Primary School'!W98+'Newlands Primary School'!W102</f>
        <v>0</v>
      </c>
      <c r="X130" s="9">
        <f>'Hollycroft Primary School'!X82+'Little Hill Primary School'!X98+'Newlands Primary School'!X102</f>
        <v>432.02</v>
      </c>
      <c r="Y130" s="9">
        <f>'Hollycroft Primary School'!Y82+'Little Hill Primary School'!Y98+'Newlands Primary School'!Y102</f>
        <v>-432.02</v>
      </c>
      <c r="Z130" s="7">
        <f t="shared" ref="Z130:Z132" si="26">IF(T130&lt;&gt;0, Y130/T130, 0)</f>
        <v>0</v>
      </c>
    </row>
    <row r="131" spans="2:27" hidden="1" outlineLevel="1" x14ac:dyDescent="0.25">
      <c r="C131" s="8" t="s">
        <v>139</v>
      </c>
      <c r="D131" s="9">
        <f>'Langmoor Primary School'!D83+'Newlands Primary School'!D97</f>
        <v>0</v>
      </c>
      <c r="E131" s="9">
        <f>'Langmoor Primary School'!E83+'Newlands Primary School'!E97</f>
        <v>0</v>
      </c>
      <c r="F131" s="9">
        <f>'Langmoor Primary School'!F83+'Newlands Primary School'!F97</f>
        <v>0</v>
      </c>
      <c r="G131" s="9">
        <f>'Langmoor Primary School'!G83+'Newlands Primary School'!G97</f>
        <v>0</v>
      </c>
      <c r="H131" s="7">
        <f t="shared" si="20"/>
        <v>0</v>
      </c>
      <c r="J131" s="9">
        <f>'Langmoor Primary School'!J83+'Newlands Primary School'!J97</f>
        <v>592.87</v>
      </c>
      <c r="K131" s="9">
        <f>'Langmoor Primary School'!K83+'Newlands Primary School'!K97</f>
        <v>0</v>
      </c>
      <c r="L131" s="9">
        <f>'Langmoor Primary School'!L83+'Newlands Primary School'!L97</f>
        <v>0</v>
      </c>
      <c r="M131" s="9">
        <f>'Langmoor Primary School'!M83+'Newlands Primary School'!M97</f>
        <v>-592.87</v>
      </c>
      <c r="N131" s="7">
        <f t="shared" si="21"/>
        <v>0</v>
      </c>
      <c r="P131" s="9">
        <f>'Langmoor Primary School'!P83+'Newlands Primary School'!P97</f>
        <v>0</v>
      </c>
      <c r="Q131" s="9">
        <f>'Langmoor Primary School'!Q83+'Newlands Primary School'!Q97</f>
        <v>0</v>
      </c>
      <c r="R131" s="9">
        <f>'Langmoor Primary School'!R83+'Newlands Primary School'!R97</f>
        <v>0</v>
      </c>
      <c r="T131" s="9">
        <f>'Langmoor Primary School'!T83+'Newlands Primary School'!T97</f>
        <v>0</v>
      </c>
      <c r="U131" s="9">
        <f>'Langmoor Primary School'!U83+'Newlands Primary School'!U97</f>
        <v>592.87</v>
      </c>
      <c r="V131" s="9">
        <f>IF('Langmoor Primary School'!V83="",0,'Langmoor Primary School'!V83)+IF('Newlands Primary School'!V97="",0,'Newlands Primary School'!V97)</f>
        <v>0</v>
      </c>
      <c r="W131" s="9">
        <f>'Langmoor Primary School'!W83+'Newlands Primary School'!W97</f>
        <v>0</v>
      </c>
      <c r="X131" s="9">
        <f>'Langmoor Primary School'!X83+'Newlands Primary School'!X97</f>
        <v>592.87</v>
      </c>
      <c r="Y131" s="9">
        <f>'Langmoor Primary School'!Y83+'Newlands Primary School'!Y97</f>
        <v>-592.87</v>
      </c>
      <c r="Z131" s="7">
        <f t="shared" si="26"/>
        <v>0</v>
      </c>
    </row>
    <row r="132" spans="2:27" x14ac:dyDescent="0.25">
      <c r="B132" s="14" t="s">
        <v>140</v>
      </c>
      <c r="C132" s="2"/>
      <c r="D132" s="11">
        <f>D66+D75+D80+D86+D99+D104+D113</f>
        <v>1298388.17</v>
      </c>
      <c r="E132" s="11">
        <f>E66+E75+E80+E86+E99+E104+E113</f>
        <v>1191808.56</v>
      </c>
      <c r="F132" s="11">
        <f>F66+F75+F80+F86+F99+F104+F113</f>
        <v>0</v>
      </c>
      <c r="G132" s="11">
        <f>G66+G75+G80+G86+G99+G104+G113</f>
        <v>-106579.60999999999</v>
      </c>
      <c r="H132" s="12">
        <f t="shared" si="20"/>
        <v>1.089426786798712</v>
      </c>
      <c r="I132" s="2"/>
      <c r="J132" s="11">
        <f>J66+J75+J80+J86+J99+J104+J113</f>
        <v>14676662.920000002</v>
      </c>
      <c r="K132" s="11">
        <f>K66+K75+K80+K86+K99+K104+K113</f>
        <v>14598403.209999999</v>
      </c>
      <c r="L132" s="11">
        <f>L66+L75+L80+L86+L99+L104+L113</f>
        <v>0</v>
      </c>
      <c r="M132" s="11">
        <f>M66+M75+M80+M86+M99+M104+M113</f>
        <v>-78259.71000000005</v>
      </c>
      <c r="N132" s="12">
        <f t="shared" si="21"/>
        <v>1.0053608404202998</v>
      </c>
      <c r="O132" s="2"/>
      <c r="P132" s="11">
        <f>P66+P75+P80+P86+P99+P104+P113</f>
        <v>14705302.879999999</v>
      </c>
      <c r="Q132" s="11">
        <f>Q66+Q75+Q80+Q86+Q99+Q104+Q113</f>
        <v>14598403.209999999</v>
      </c>
      <c r="R132" s="11">
        <f>R66+R75+R80+R86+R99+R104+R113</f>
        <v>106899.66999999995</v>
      </c>
      <c r="S132" s="2"/>
      <c r="T132" s="11">
        <f t="shared" ref="T132:Y132" si="27">T66+T75+T80+T86+T99+T104+T113</f>
        <v>14598403.209999999</v>
      </c>
      <c r="U132" s="11">
        <f t="shared" si="27"/>
        <v>14676662.920000002</v>
      </c>
      <c r="V132" s="11">
        <f t="shared" si="27"/>
        <v>0</v>
      </c>
      <c r="W132" s="11">
        <f t="shared" si="27"/>
        <v>0</v>
      </c>
      <c r="X132" s="11">
        <f t="shared" si="27"/>
        <v>14676662.920000002</v>
      </c>
      <c r="Y132" s="11">
        <f t="shared" si="27"/>
        <v>-78259.710000000021</v>
      </c>
      <c r="Z132" s="12">
        <f t="shared" si="26"/>
        <v>-5.360840420299641E-3</v>
      </c>
      <c r="AA132" s="2"/>
    </row>
    <row r="134" spans="2:27" x14ac:dyDescent="0.25">
      <c r="B134" s="13" t="s">
        <v>141</v>
      </c>
    </row>
    <row r="135" spans="2:27" collapsed="1" x14ac:dyDescent="0.25">
      <c r="B135" t="s">
        <v>142</v>
      </c>
      <c r="D135" s="6">
        <f>SUM(D136:D156)</f>
        <v>6895.8</v>
      </c>
      <c r="E135" s="6">
        <f>SUM(E136:E156)</f>
        <v>-704.6299999999992</v>
      </c>
      <c r="F135" s="6">
        <f>SUM(F136:F156)</f>
        <v>0</v>
      </c>
      <c r="G135" s="6">
        <f>SUM(G136:G156)</f>
        <v>-7600.43</v>
      </c>
      <c r="H135" s="7">
        <f t="shared" ref="H135:H166" si="28">IF(E135&lt;&gt;0, (D135+F135)/E135, 0)</f>
        <v>-9.786412727246935</v>
      </c>
      <c r="J135" s="6">
        <f>SUM(J136:J156)</f>
        <v>83373.19</v>
      </c>
      <c r="K135" s="6">
        <f>SUM(K136:K156)</f>
        <v>80757.569999999992</v>
      </c>
      <c r="L135" s="6">
        <f>SUM(L136:L156)</f>
        <v>0</v>
      </c>
      <c r="M135" s="6">
        <f>SUM(M136:M156)</f>
        <v>-2615.619999999999</v>
      </c>
      <c r="N135" s="7">
        <f t="shared" ref="N135:N166" si="29">IF(K135&lt;&gt;0, (J135+L135)/K135, 0)</f>
        <v>1.032388542646838</v>
      </c>
      <c r="P135" s="6">
        <f>SUM(P136:P156)</f>
        <v>71695.42</v>
      </c>
      <c r="Q135" s="6">
        <f>SUM(Q136:Q156)</f>
        <v>80757.569999999992</v>
      </c>
      <c r="R135" s="6">
        <f>SUM(R136:R156)</f>
        <v>-9062.15</v>
      </c>
      <c r="T135" s="6">
        <f t="shared" ref="T135:Y135" si="30">SUM(T136:T156)</f>
        <v>80757.569999999992</v>
      </c>
      <c r="U135" s="6">
        <f t="shared" si="30"/>
        <v>83373.19</v>
      </c>
      <c r="V135" s="6">
        <f t="shared" si="30"/>
        <v>0</v>
      </c>
      <c r="W135" s="6">
        <f t="shared" si="30"/>
        <v>0</v>
      </c>
      <c r="X135" s="6">
        <f t="shared" si="30"/>
        <v>83373.19</v>
      </c>
      <c r="Y135" s="6">
        <f t="shared" si="30"/>
        <v>-2615.619999999999</v>
      </c>
      <c r="Z135" s="7">
        <f t="shared" ref="Z135:Z166" si="31">IF(T135&lt;&gt;0, Y135/T135, 0)</f>
        <v>-3.238854264683793E-2</v>
      </c>
    </row>
    <row r="136" spans="2:27" hidden="1" outlineLevel="1" x14ac:dyDescent="0.25">
      <c r="C136" s="8" t="s">
        <v>143</v>
      </c>
      <c r="D136" s="9">
        <f>'Fernvale Primary School'!D94+'Glenmere Primary School'!D93+'Hinckley Parks Primary'!D96+'Langmoor Primary School'!D91+'Little Hill Primary School'!D104+'New Lubbesthorpe Primary School'!D98+'Newlands Primary School'!D107+'OWLS Academy Trust'!D47+'Ravenhurst Primary School'!D95</f>
        <v>1.02</v>
      </c>
      <c r="E136" s="9">
        <f>'Fernvale Primary School'!E94+'Glenmere Primary School'!E93+'Hinckley Parks Primary'!E96+'Langmoor Primary School'!E91+'Little Hill Primary School'!E104+'New Lubbesthorpe Primary School'!E98+'Newlands Primary School'!E107+'OWLS Academy Trust'!E47+'Ravenhurst Primary School'!E95</f>
        <v>24.159999999999997</v>
      </c>
      <c r="F136" s="9">
        <f>'Fernvale Primary School'!F94+'Glenmere Primary School'!F93+'Hinckley Parks Primary'!F96+'Langmoor Primary School'!F91+'Little Hill Primary School'!F104+'New Lubbesthorpe Primary School'!F98+'Newlands Primary School'!F107+'OWLS Academy Trust'!F47+'Ravenhurst Primary School'!F95</f>
        <v>0</v>
      </c>
      <c r="G136" s="9">
        <f>'Fernvale Primary School'!G94+'Glenmere Primary School'!G93+'Hinckley Parks Primary'!G96+'Langmoor Primary School'!G91+'Little Hill Primary School'!G104+'New Lubbesthorpe Primary School'!G98+'Newlands Primary School'!G107+'OWLS Academy Trust'!G47+'Ravenhurst Primary School'!G95</f>
        <v>23.14</v>
      </c>
      <c r="H136" s="7">
        <f t="shared" si="28"/>
        <v>4.2218543046357623E-2</v>
      </c>
      <c r="J136" s="9">
        <f>'Fernvale Primary School'!J94+'Glenmere Primary School'!J93+'Hinckley Parks Primary'!J96+'Langmoor Primary School'!J91+'Little Hill Primary School'!J104+'New Lubbesthorpe Primary School'!J98+'Newlands Primary School'!J107+'OWLS Academy Trust'!J47+'Ravenhurst Primary School'!J95</f>
        <v>1435.7</v>
      </c>
      <c r="K136" s="9">
        <f>'Fernvale Primary School'!K94+'Glenmere Primary School'!K93+'Hinckley Parks Primary'!K96+'Langmoor Primary School'!K91+'Little Hill Primary School'!K104+'New Lubbesthorpe Primary School'!K98+'Newlands Primary School'!K107+'OWLS Academy Trust'!K47+'Ravenhurst Primary School'!K95</f>
        <v>1296.71</v>
      </c>
      <c r="L136" s="9">
        <f>'Fernvale Primary School'!L94+'Glenmere Primary School'!L93+'Hinckley Parks Primary'!L96+'Langmoor Primary School'!L91+'Little Hill Primary School'!L104+'New Lubbesthorpe Primary School'!L98+'Newlands Primary School'!L107+'OWLS Academy Trust'!L47+'Ravenhurst Primary School'!L95</f>
        <v>0</v>
      </c>
      <c r="M136" s="9">
        <f>'Fernvale Primary School'!M94+'Glenmere Primary School'!M93+'Hinckley Parks Primary'!M96+'Langmoor Primary School'!M91+'Little Hill Primary School'!M104+'New Lubbesthorpe Primary School'!M98+'Newlands Primary School'!M107+'OWLS Academy Trust'!M47+'Ravenhurst Primary School'!M95</f>
        <v>-138.98999999999998</v>
      </c>
      <c r="N136" s="7">
        <f t="shared" si="29"/>
        <v>1.1071866492893554</v>
      </c>
      <c r="P136" s="9">
        <f>'Fernvale Primary School'!P94+'Glenmere Primary School'!P93+'Hinckley Parks Primary'!P96+'Langmoor Primary School'!P91+'Little Hill Primary School'!P104+'New Lubbesthorpe Primary School'!P98+'Newlands Primary School'!P107+'OWLS Academy Trust'!P47+'Ravenhurst Primary School'!P95</f>
        <v>1130.3200000000002</v>
      </c>
      <c r="Q136" s="9">
        <f>'Fernvale Primary School'!Q94+'Glenmere Primary School'!Q93+'Hinckley Parks Primary'!Q96+'Langmoor Primary School'!Q91+'Little Hill Primary School'!Q104+'New Lubbesthorpe Primary School'!Q98+'Newlands Primary School'!Q107+'OWLS Academy Trust'!Q47+'Ravenhurst Primary School'!Q95</f>
        <v>1296.71</v>
      </c>
      <c r="R136" s="9">
        <f>'Fernvale Primary School'!R94+'Glenmere Primary School'!R93+'Hinckley Parks Primary'!R96+'Langmoor Primary School'!R91+'Little Hill Primary School'!R104+'New Lubbesthorpe Primary School'!R98+'Newlands Primary School'!R107+'OWLS Academy Trust'!R47+'Ravenhurst Primary School'!R95</f>
        <v>-166.39</v>
      </c>
      <c r="T136" s="9">
        <f>'Fernvale Primary School'!T94+'Glenmere Primary School'!T93+'Hinckley Parks Primary'!T96+'Langmoor Primary School'!T91+'Little Hill Primary School'!T104+'New Lubbesthorpe Primary School'!T98+'Newlands Primary School'!T107+'OWLS Academy Trust'!T47+'Ravenhurst Primary School'!T95</f>
        <v>1296.71</v>
      </c>
      <c r="U136" s="9">
        <f>'Fernvale Primary School'!U94+'Glenmere Primary School'!U93+'Hinckley Parks Primary'!U96+'Langmoor Primary School'!U91+'Little Hill Primary School'!U104+'New Lubbesthorpe Primary School'!U98+'Newlands Primary School'!U107+'OWLS Academy Trust'!U47+'Ravenhurst Primary School'!U95</f>
        <v>1435.7</v>
      </c>
      <c r="V136" s="9">
        <f>IF('Fernvale Primary School'!V94="",0,'Fernvale Primary School'!V94)+IF('Glenmere Primary School'!V93="",0,'Glenmere Primary School'!V93)+IF('Hinckley Parks Primary'!V96="",0,'Hinckley Parks Primary'!V96)+IF('Langmoor Primary School'!V91="",0,'Langmoor Primary School'!V91)+IF('Little Hill Primary School'!V104="",0,'Little Hill Primary School'!V104)+IF('New Lubbesthorpe Primary School'!V98="",0,'New Lubbesthorpe Primary School'!V98)+IF('Newlands Primary School'!V107="",0,'Newlands Primary School'!V107)+IF('OWLS Academy Trust'!V47="",0,'OWLS Academy Trust'!V47)+IF('Ravenhurst Primary School'!V95="",0,'Ravenhurst Primary School'!V95)</f>
        <v>0</v>
      </c>
      <c r="W136" s="9">
        <f>'Fernvale Primary School'!W94+'Glenmere Primary School'!W93+'Hinckley Parks Primary'!W96+'Langmoor Primary School'!W91+'Little Hill Primary School'!W104+'New Lubbesthorpe Primary School'!W98+'Newlands Primary School'!W107+'OWLS Academy Trust'!W47+'Ravenhurst Primary School'!W95</f>
        <v>0</v>
      </c>
      <c r="X136" s="9">
        <f>'Fernvale Primary School'!X94+'Glenmere Primary School'!X93+'Hinckley Parks Primary'!X96+'Langmoor Primary School'!X91+'Little Hill Primary School'!X104+'New Lubbesthorpe Primary School'!X98+'Newlands Primary School'!X107+'OWLS Academy Trust'!X47+'Ravenhurst Primary School'!X95</f>
        <v>1435.7</v>
      </c>
      <c r="Y136" s="9">
        <f>'Fernvale Primary School'!Y94+'Glenmere Primary School'!Y93+'Hinckley Parks Primary'!Y96+'Langmoor Primary School'!Y91+'Little Hill Primary School'!Y104+'New Lubbesthorpe Primary School'!Y98+'Newlands Primary School'!Y107+'OWLS Academy Trust'!Y47+'Ravenhurst Primary School'!Y95</f>
        <v>-138.99000000000004</v>
      </c>
      <c r="Z136" s="7">
        <f t="shared" si="31"/>
        <v>-0.1071866492893554</v>
      </c>
    </row>
    <row r="137" spans="2:27" hidden="1" outlineLevel="1" x14ac:dyDescent="0.25">
      <c r="C137" s="8" t="s">
        <v>144</v>
      </c>
      <c r="D137" s="9">
        <f>'Fernvale Primary School'!D95+'Hinckley Parks Primary'!D97+'Little Hill Primary School'!D105+'New Lubbesthorpe Primary School'!D99+'Ravenhurst Primary School'!D96</f>
        <v>0</v>
      </c>
      <c r="E137" s="9">
        <f>'Fernvale Primary School'!E95+'Hinckley Parks Primary'!E97+'Little Hill Primary School'!E105+'New Lubbesthorpe Primary School'!E99+'Ravenhurst Primary School'!E96</f>
        <v>4.45</v>
      </c>
      <c r="F137" s="9">
        <f>'Fernvale Primary School'!F95+'Hinckley Parks Primary'!F97+'Little Hill Primary School'!F105+'New Lubbesthorpe Primary School'!F99+'Ravenhurst Primary School'!F96</f>
        <v>0</v>
      </c>
      <c r="G137" s="9">
        <f>'Fernvale Primary School'!G95+'Hinckley Parks Primary'!G97+'Little Hill Primary School'!G105+'New Lubbesthorpe Primary School'!G99+'Ravenhurst Primary School'!G96</f>
        <v>4.45</v>
      </c>
      <c r="H137" s="7">
        <f t="shared" si="28"/>
        <v>0</v>
      </c>
      <c r="J137" s="9">
        <f>'Fernvale Primary School'!J95+'Hinckley Parks Primary'!J97+'Little Hill Primary School'!J105+'New Lubbesthorpe Primary School'!J99+'Ravenhurst Primary School'!J96</f>
        <v>1338.1399999999999</v>
      </c>
      <c r="K137" s="9">
        <f>'Fernvale Primary School'!K95+'Hinckley Parks Primary'!K97+'Little Hill Primary School'!K105+'New Lubbesthorpe Primary School'!K99+'Ravenhurst Primary School'!K96</f>
        <v>756.95</v>
      </c>
      <c r="L137" s="9">
        <f>'Fernvale Primary School'!L95+'Hinckley Parks Primary'!L97+'Little Hill Primary School'!L105+'New Lubbesthorpe Primary School'!L99+'Ravenhurst Primary School'!L96</f>
        <v>0</v>
      </c>
      <c r="M137" s="9">
        <f>'Fernvale Primary School'!M95+'Hinckley Parks Primary'!M97+'Little Hill Primary School'!M105+'New Lubbesthorpe Primary School'!M99+'Ravenhurst Primary School'!M96</f>
        <v>-581.19000000000005</v>
      </c>
      <c r="N137" s="7">
        <f t="shared" si="29"/>
        <v>1.7678050069357287</v>
      </c>
      <c r="P137" s="9">
        <f>'Fernvale Primary School'!P95+'Hinckley Parks Primary'!P97+'Little Hill Primary School'!P105+'New Lubbesthorpe Primary School'!P99+'Ravenhurst Primary School'!P96</f>
        <v>156.94999999999999</v>
      </c>
      <c r="Q137" s="9">
        <f>'Fernvale Primary School'!Q95+'Hinckley Parks Primary'!Q97+'Little Hill Primary School'!Q105+'New Lubbesthorpe Primary School'!Q99+'Ravenhurst Primary School'!Q96</f>
        <v>756.95</v>
      </c>
      <c r="R137" s="9">
        <f>'Fernvale Primary School'!R95+'Hinckley Parks Primary'!R97+'Little Hill Primary School'!R105+'New Lubbesthorpe Primary School'!R99+'Ravenhurst Primary School'!R96</f>
        <v>-600</v>
      </c>
      <c r="T137" s="9">
        <f>'Fernvale Primary School'!T95+'Hinckley Parks Primary'!T97+'Little Hill Primary School'!T105+'New Lubbesthorpe Primary School'!T99+'Ravenhurst Primary School'!T96</f>
        <v>756.95</v>
      </c>
      <c r="U137" s="9">
        <f>'Fernvale Primary School'!U95+'Hinckley Parks Primary'!U97+'Little Hill Primary School'!U105+'New Lubbesthorpe Primary School'!U99+'Ravenhurst Primary School'!U96</f>
        <v>1338.1399999999999</v>
      </c>
      <c r="V137" s="9">
        <f>IF('Fernvale Primary School'!V95="",0,'Fernvale Primary School'!V95)+IF('Hinckley Parks Primary'!V97="",0,'Hinckley Parks Primary'!V97)+IF('Little Hill Primary School'!V105="",0,'Little Hill Primary School'!V105)+IF('New Lubbesthorpe Primary School'!V99="",0,'New Lubbesthorpe Primary School'!V99)+IF('Ravenhurst Primary School'!V96="",0,'Ravenhurst Primary School'!V96)</f>
        <v>0</v>
      </c>
      <c r="W137" s="9">
        <f>'Fernvale Primary School'!W95+'Hinckley Parks Primary'!W97+'Little Hill Primary School'!W105+'New Lubbesthorpe Primary School'!W99+'Ravenhurst Primary School'!W96</f>
        <v>0</v>
      </c>
      <c r="X137" s="9">
        <f>'Fernvale Primary School'!X95+'Hinckley Parks Primary'!X97+'Little Hill Primary School'!X105+'New Lubbesthorpe Primary School'!X99+'Ravenhurst Primary School'!X96</f>
        <v>1338.1399999999999</v>
      </c>
      <c r="Y137" s="9">
        <f>'Fernvale Primary School'!Y95+'Hinckley Parks Primary'!Y97+'Little Hill Primary School'!Y105+'New Lubbesthorpe Primary School'!Y99+'Ravenhurst Primary School'!Y96</f>
        <v>-581.19000000000005</v>
      </c>
      <c r="Z137" s="7">
        <f t="shared" si="31"/>
        <v>-0.76780500693572895</v>
      </c>
    </row>
    <row r="138" spans="2:27" hidden="1" outlineLevel="1" x14ac:dyDescent="0.25">
      <c r="C138" s="8" t="s">
        <v>145</v>
      </c>
      <c r="D138" s="9">
        <f>'Fernvale Primary School'!D96+'Glenmere Primary School'!D94</f>
        <v>-85.25</v>
      </c>
      <c r="E138" s="9">
        <f>'Fernvale Primary School'!E96+'Glenmere Primary School'!E94</f>
        <v>2.4</v>
      </c>
      <c r="F138" s="9">
        <f>'Fernvale Primary School'!F96+'Glenmere Primary School'!F94</f>
        <v>0</v>
      </c>
      <c r="G138" s="9">
        <f>'Fernvale Primary School'!G96+'Glenmere Primary School'!G94</f>
        <v>87.65</v>
      </c>
      <c r="H138" s="7">
        <f t="shared" si="28"/>
        <v>-35.520833333333336</v>
      </c>
      <c r="J138" s="9">
        <f>'Fernvale Primary School'!J96+'Glenmere Primary School'!J94</f>
        <v>245.75</v>
      </c>
      <c r="K138" s="9">
        <f>'Fernvale Primary School'!K96+'Glenmere Primary School'!K94</f>
        <v>28.81</v>
      </c>
      <c r="L138" s="9">
        <f>'Fernvale Primary School'!L96+'Glenmere Primary School'!L94</f>
        <v>0</v>
      </c>
      <c r="M138" s="9">
        <f>'Fernvale Primary School'!M96+'Glenmere Primary School'!M94</f>
        <v>-216.94</v>
      </c>
      <c r="N138" s="7">
        <f t="shared" si="29"/>
        <v>8.5300242971190556</v>
      </c>
      <c r="P138" s="9">
        <f>'Fernvale Primary School'!P96+'Glenmere Primary School'!P94</f>
        <v>28.81</v>
      </c>
      <c r="Q138" s="9">
        <f>'Fernvale Primary School'!Q96+'Glenmere Primary School'!Q94</f>
        <v>28.81</v>
      </c>
      <c r="R138" s="9">
        <f>'Fernvale Primary School'!R96+'Glenmere Primary School'!R94</f>
        <v>0</v>
      </c>
      <c r="T138" s="9">
        <f>'Fernvale Primary School'!T96+'Glenmere Primary School'!T94</f>
        <v>28.81</v>
      </c>
      <c r="U138" s="9">
        <f>'Fernvale Primary School'!U96+'Glenmere Primary School'!U94</f>
        <v>245.75</v>
      </c>
      <c r="V138" s="9">
        <f>IF('Fernvale Primary School'!V96="",0,'Fernvale Primary School'!V96)+IF('Glenmere Primary School'!V94="",0,'Glenmere Primary School'!V94)</f>
        <v>0</v>
      </c>
      <c r="W138" s="9">
        <f>'Fernvale Primary School'!W96+'Glenmere Primary School'!W94</f>
        <v>0</v>
      </c>
      <c r="X138" s="9">
        <f>'Fernvale Primary School'!X96+'Glenmere Primary School'!X94</f>
        <v>245.75</v>
      </c>
      <c r="Y138" s="9">
        <f>'Fernvale Primary School'!Y96+'Glenmere Primary School'!Y94</f>
        <v>-216.94</v>
      </c>
      <c r="Z138" s="7">
        <f t="shared" si="31"/>
        <v>-7.5300242971190565</v>
      </c>
    </row>
    <row r="139" spans="2:27" hidden="1" outlineLevel="1" x14ac:dyDescent="0.25">
      <c r="C139" s="8" t="s">
        <v>146</v>
      </c>
      <c r="D139" s="9">
        <f>'Fernvale Primary School'!D97+'Glenmere Primary School'!D95+'New Lubbesthorpe Primary School'!D100+'Newlands Primary School'!D108</f>
        <v>0</v>
      </c>
      <c r="E139" s="9">
        <f>'Fernvale Primary School'!E97+'Glenmere Primary School'!E95+'New Lubbesthorpe Primary School'!E100+'Newlands Primary School'!E108</f>
        <v>0</v>
      </c>
      <c r="F139" s="9">
        <f>'Fernvale Primary School'!F97+'Glenmere Primary School'!F95+'New Lubbesthorpe Primary School'!F100+'Newlands Primary School'!F108</f>
        <v>0</v>
      </c>
      <c r="G139" s="9">
        <f>'Fernvale Primary School'!G97+'Glenmere Primary School'!G95+'New Lubbesthorpe Primary School'!G100+'Newlands Primary School'!G108</f>
        <v>0</v>
      </c>
      <c r="H139" s="7">
        <f t="shared" si="28"/>
        <v>0</v>
      </c>
      <c r="J139" s="9">
        <f>'Fernvale Primary School'!J97+'Glenmere Primary School'!J95+'New Lubbesthorpe Primary School'!J100+'Newlands Primary School'!J108</f>
        <v>960.90000000000009</v>
      </c>
      <c r="K139" s="9">
        <f>'Fernvale Primary School'!K97+'Glenmere Primary School'!K95+'New Lubbesthorpe Primary School'!K100+'Newlands Primary School'!K108</f>
        <v>653.35</v>
      </c>
      <c r="L139" s="9">
        <f>'Fernvale Primary School'!L97+'Glenmere Primary School'!L95+'New Lubbesthorpe Primary School'!L100+'Newlands Primary School'!L108</f>
        <v>0</v>
      </c>
      <c r="M139" s="9">
        <f>'Fernvale Primary School'!M97+'Glenmere Primary School'!M95+'New Lubbesthorpe Primary School'!M100+'Newlands Primary School'!M108</f>
        <v>-307.55</v>
      </c>
      <c r="N139" s="7">
        <f t="shared" si="29"/>
        <v>1.47072778755644</v>
      </c>
      <c r="P139" s="9">
        <f>'Fernvale Primary School'!P97+'Glenmere Primary School'!P95+'New Lubbesthorpe Primary School'!P100+'Newlands Primary School'!P108</f>
        <v>603.35</v>
      </c>
      <c r="Q139" s="9">
        <f>'Fernvale Primary School'!Q97+'Glenmere Primary School'!Q95+'New Lubbesthorpe Primary School'!Q100+'Newlands Primary School'!Q108</f>
        <v>653.35</v>
      </c>
      <c r="R139" s="9">
        <f>'Fernvale Primary School'!R97+'Glenmere Primary School'!R95+'New Lubbesthorpe Primary School'!R100+'Newlands Primary School'!R108</f>
        <v>-50</v>
      </c>
      <c r="T139" s="9">
        <f>'Fernvale Primary School'!T97+'Glenmere Primary School'!T95+'New Lubbesthorpe Primary School'!T100+'Newlands Primary School'!T108</f>
        <v>653.35</v>
      </c>
      <c r="U139" s="9">
        <f>'Fernvale Primary School'!U97+'Glenmere Primary School'!U95+'New Lubbesthorpe Primary School'!U100+'Newlands Primary School'!U108</f>
        <v>960.90000000000009</v>
      </c>
      <c r="V139" s="9">
        <f>IF('Fernvale Primary School'!V97="",0,'Fernvale Primary School'!V97)+IF('Glenmere Primary School'!V95="",0,'Glenmere Primary School'!V95)+IF('New Lubbesthorpe Primary School'!V100="",0,'New Lubbesthorpe Primary School'!V100)+IF('Newlands Primary School'!V108="",0,'Newlands Primary School'!V108)</f>
        <v>0</v>
      </c>
      <c r="W139" s="9">
        <f>'Fernvale Primary School'!W97+'Glenmere Primary School'!W95+'New Lubbesthorpe Primary School'!W100+'Newlands Primary School'!W108</f>
        <v>0</v>
      </c>
      <c r="X139" s="9">
        <f>'Fernvale Primary School'!X97+'Glenmere Primary School'!X95+'New Lubbesthorpe Primary School'!X100+'Newlands Primary School'!X108</f>
        <v>960.90000000000009</v>
      </c>
      <c r="Y139" s="9">
        <f>'Fernvale Primary School'!Y97+'Glenmere Primary School'!Y95+'New Lubbesthorpe Primary School'!Y100+'Newlands Primary School'!Y108</f>
        <v>-307.54999999999995</v>
      </c>
      <c r="Z139" s="7">
        <f t="shared" si="31"/>
        <v>-0.47072778755643979</v>
      </c>
    </row>
    <row r="140" spans="2:27" hidden="1" outlineLevel="1" x14ac:dyDescent="0.25">
      <c r="C140" s="8" t="s">
        <v>147</v>
      </c>
      <c r="D140" s="9">
        <f>'Fernvale Primary School'!D98+'Glenmere Primary School'!D96+'Hinckley Parks Primary'!D98+'Hollycroft Primary School'!D87+'Langmoor Primary School'!D93+'Little Hill Primary School'!D106+'New Lubbesthorpe Primary School'!D101+'Newlands Primary School'!D109+'Ravenhurst Primary School'!D97</f>
        <v>82.4</v>
      </c>
      <c r="E140" s="9">
        <f>'Fernvale Primary School'!E98+'Glenmere Primary School'!E96+'Hinckley Parks Primary'!E98+'Hollycroft Primary School'!E87+'Langmoor Primary School'!E93+'Little Hill Primary School'!E106+'New Lubbesthorpe Primary School'!E101+'Newlands Primary School'!E109+'Ravenhurst Primary School'!E97</f>
        <v>10.67</v>
      </c>
      <c r="F140" s="9">
        <f>'Fernvale Primary School'!F98+'Glenmere Primary School'!F96+'Hinckley Parks Primary'!F98+'Hollycroft Primary School'!F87+'Langmoor Primary School'!F93+'Little Hill Primary School'!F106+'New Lubbesthorpe Primary School'!F101+'Newlands Primary School'!F109+'Ravenhurst Primary School'!F97</f>
        <v>0</v>
      </c>
      <c r="G140" s="9">
        <f>'Fernvale Primary School'!G98+'Glenmere Primary School'!G96+'Hinckley Parks Primary'!G98+'Hollycroft Primary School'!G87+'Langmoor Primary School'!G93+'Little Hill Primary School'!G106+'New Lubbesthorpe Primary School'!G101+'Newlands Primary School'!G109+'Ravenhurst Primary School'!G97</f>
        <v>-71.73</v>
      </c>
      <c r="H140" s="7">
        <f t="shared" si="28"/>
        <v>7.722586691658857</v>
      </c>
      <c r="J140" s="9">
        <f>'Fernvale Primary School'!J98+'Glenmere Primary School'!J96+'Hinckley Parks Primary'!J98+'Hollycroft Primary School'!J87+'Langmoor Primary School'!J93+'Little Hill Primary School'!J106+'New Lubbesthorpe Primary School'!J101+'Newlands Primary School'!J109+'Ravenhurst Primary School'!J97</f>
        <v>2072.7700000000004</v>
      </c>
      <c r="K140" s="9">
        <f>'Fernvale Primary School'!K98+'Glenmere Primary School'!K96+'Hinckley Parks Primary'!K98+'Hollycroft Primary School'!K87+'Langmoor Primary School'!K93+'Little Hill Primary School'!K106+'New Lubbesthorpe Primary School'!K101+'Newlands Primary School'!K109+'Ravenhurst Primary School'!K97</f>
        <v>2454.84</v>
      </c>
      <c r="L140" s="9">
        <f>'Fernvale Primary School'!L98+'Glenmere Primary School'!L96+'Hinckley Parks Primary'!L98+'Hollycroft Primary School'!L87+'Langmoor Primary School'!L93+'Little Hill Primary School'!L106+'New Lubbesthorpe Primary School'!L101+'Newlands Primary School'!L109+'Ravenhurst Primary School'!L97</f>
        <v>0</v>
      </c>
      <c r="M140" s="9">
        <f>'Fernvale Primary School'!M98+'Glenmere Primary School'!M96+'Hinckley Parks Primary'!M98+'Hollycroft Primary School'!M87+'Langmoor Primary School'!M93+'Little Hill Primary School'!M106+'New Lubbesthorpe Primary School'!M101+'Newlands Primary School'!M109+'Ravenhurst Primary School'!M97</f>
        <v>382.07000000000005</v>
      </c>
      <c r="N140" s="7">
        <f t="shared" si="29"/>
        <v>0.84436052858842137</v>
      </c>
      <c r="P140" s="9">
        <f>'Fernvale Primary School'!P98+'Glenmere Primary School'!P96+'Hinckley Parks Primary'!P98+'Hollycroft Primary School'!P87+'Langmoor Primary School'!P93+'Little Hill Primary School'!P106+'New Lubbesthorpe Primary School'!P101+'Newlands Primary School'!P109+'Ravenhurst Primary School'!P97</f>
        <v>2167.44</v>
      </c>
      <c r="Q140" s="9">
        <f>'Fernvale Primary School'!Q98+'Glenmere Primary School'!Q96+'Hinckley Parks Primary'!Q98+'Hollycroft Primary School'!Q87+'Langmoor Primary School'!Q93+'Little Hill Primary School'!Q106+'New Lubbesthorpe Primary School'!Q101+'Newlands Primary School'!Q109+'Ravenhurst Primary School'!Q97</f>
        <v>2454.84</v>
      </c>
      <c r="R140" s="9">
        <f>'Fernvale Primary School'!R98+'Glenmere Primary School'!R96+'Hinckley Parks Primary'!R98+'Hollycroft Primary School'!R87+'Langmoor Primary School'!R93+'Little Hill Primary School'!R106+'New Lubbesthorpe Primary School'!R101+'Newlands Primary School'!R109+'Ravenhurst Primary School'!R97</f>
        <v>-287.39999999999998</v>
      </c>
      <c r="T140" s="9">
        <f>'Fernvale Primary School'!T98+'Glenmere Primary School'!T96+'Hinckley Parks Primary'!T98+'Hollycroft Primary School'!T87+'Langmoor Primary School'!T93+'Little Hill Primary School'!T106+'New Lubbesthorpe Primary School'!T101+'Newlands Primary School'!T109+'Ravenhurst Primary School'!T97</f>
        <v>2454.84</v>
      </c>
      <c r="U140" s="9">
        <f>'Fernvale Primary School'!U98+'Glenmere Primary School'!U96+'Hinckley Parks Primary'!U98+'Hollycroft Primary School'!U87+'Langmoor Primary School'!U93+'Little Hill Primary School'!U106+'New Lubbesthorpe Primary School'!U101+'Newlands Primary School'!U109+'Ravenhurst Primary School'!U97</f>
        <v>2072.7700000000004</v>
      </c>
      <c r="V140" s="9">
        <f>IF('Fernvale Primary School'!V98="",0,'Fernvale Primary School'!V98)+IF('Glenmere Primary School'!V96="",0,'Glenmere Primary School'!V96)+IF('Hinckley Parks Primary'!V98="",0,'Hinckley Parks Primary'!V98)+IF('Hollycroft Primary School'!V87="",0,'Hollycroft Primary School'!V87)+IF('Langmoor Primary School'!V93="",0,'Langmoor Primary School'!V93)+IF('Little Hill Primary School'!V106="",0,'Little Hill Primary School'!V106)+IF('New Lubbesthorpe Primary School'!V101="",0,'New Lubbesthorpe Primary School'!V101)+IF('Newlands Primary School'!V109="",0,'Newlands Primary School'!V109)+IF('Ravenhurst Primary School'!V97="",0,'Ravenhurst Primary School'!V97)</f>
        <v>0</v>
      </c>
      <c r="W140" s="9">
        <f>'Fernvale Primary School'!W98+'Glenmere Primary School'!W96+'Hinckley Parks Primary'!W98+'Hollycroft Primary School'!W87+'Langmoor Primary School'!W93+'Little Hill Primary School'!W106+'New Lubbesthorpe Primary School'!W101+'Newlands Primary School'!W109+'Ravenhurst Primary School'!W97</f>
        <v>0</v>
      </c>
      <c r="X140" s="9">
        <f>'Fernvale Primary School'!X98+'Glenmere Primary School'!X96+'Hinckley Parks Primary'!X98+'Hollycroft Primary School'!X87+'Langmoor Primary School'!X93+'Little Hill Primary School'!X106+'New Lubbesthorpe Primary School'!X101+'Newlands Primary School'!X109+'Ravenhurst Primary School'!X97</f>
        <v>2072.7700000000004</v>
      </c>
      <c r="Y140" s="9">
        <f>'Fernvale Primary School'!Y98+'Glenmere Primary School'!Y96+'Hinckley Parks Primary'!Y98+'Hollycroft Primary School'!Y87+'Langmoor Primary School'!Y93+'Little Hill Primary School'!Y106+'New Lubbesthorpe Primary School'!Y101+'Newlands Primary School'!Y109+'Ravenhurst Primary School'!Y97</f>
        <v>382.07000000000005</v>
      </c>
      <c r="Z140" s="7">
        <f t="shared" si="31"/>
        <v>0.15563947141157877</v>
      </c>
    </row>
    <row r="141" spans="2:27" hidden="1" outlineLevel="1" x14ac:dyDescent="0.25">
      <c r="C141" s="8" t="s">
        <v>148</v>
      </c>
      <c r="D141" s="9">
        <f>'Fernvale Primary School'!D99+'Glenmere Primary School'!D97+'New Lubbesthorpe Primary School'!D102+'Newlands Primary School'!D110+'Ravenhurst Primary School'!D98</f>
        <v>56.5</v>
      </c>
      <c r="E141" s="9">
        <f>'Fernvale Primary School'!E99+'Glenmere Primary School'!E97+'New Lubbesthorpe Primary School'!E102+'Newlands Primary School'!E110+'Ravenhurst Primary School'!E98</f>
        <v>0</v>
      </c>
      <c r="F141" s="9">
        <f>'Fernvale Primary School'!F99+'Glenmere Primary School'!F97+'New Lubbesthorpe Primary School'!F102+'Newlands Primary School'!F110+'Ravenhurst Primary School'!F98</f>
        <v>0</v>
      </c>
      <c r="G141" s="9">
        <f>'Fernvale Primary School'!G99+'Glenmere Primary School'!G97+'New Lubbesthorpe Primary School'!G102+'Newlands Primary School'!G110+'Ravenhurst Primary School'!G98</f>
        <v>-56.5</v>
      </c>
      <c r="H141" s="7">
        <f t="shared" si="28"/>
        <v>0</v>
      </c>
      <c r="J141" s="9">
        <f>'Fernvale Primary School'!J99+'Glenmere Primary School'!J97+'New Lubbesthorpe Primary School'!J102+'Newlands Primary School'!J110+'Ravenhurst Primary School'!J98</f>
        <v>1273.7800000000002</v>
      </c>
      <c r="K141" s="9">
        <f>'Fernvale Primary School'!K99+'Glenmere Primary School'!K97+'New Lubbesthorpe Primary School'!K102+'Newlands Primary School'!K110+'Ravenhurst Primary School'!K98</f>
        <v>0</v>
      </c>
      <c r="L141" s="9">
        <f>'Fernvale Primary School'!L99+'Glenmere Primary School'!L97+'New Lubbesthorpe Primary School'!L102+'Newlands Primary School'!L110+'Ravenhurst Primary School'!L98</f>
        <v>0</v>
      </c>
      <c r="M141" s="9">
        <f>'Fernvale Primary School'!M99+'Glenmere Primary School'!M97+'New Lubbesthorpe Primary School'!M102+'Newlands Primary School'!M110+'Ravenhurst Primary School'!M98</f>
        <v>-1273.7800000000002</v>
      </c>
      <c r="N141" s="7">
        <f t="shared" si="29"/>
        <v>0</v>
      </c>
      <c r="P141" s="9">
        <f>'Fernvale Primary School'!P99+'Glenmere Primary School'!P97+'New Lubbesthorpe Primary School'!P102+'Newlands Primary School'!P110+'Ravenhurst Primary School'!P98</f>
        <v>0</v>
      </c>
      <c r="Q141" s="9">
        <f>'Fernvale Primary School'!Q99+'Glenmere Primary School'!Q97+'New Lubbesthorpe Primary School'!Q102+'Newlands Primary School'!Q110+'Ravenhurst Primary School'!Q98</f>
        <v>0</v>
      </c>
      <c r="R141" s="9">
        <f>'Fernvale Primary School'!R99+'Glenmere Primary School'!R97+'New Lubbesthorpe Primary School'!R102+'Newlands Primary School'!R110+'Ravenhurst Primary School'!R98</f>
        <v>0</v>
      </c>
      <c r="T141" s="9">
        <f>'Fernvale Primary School'!T99+'Glenmere Primary School'!T97+'New Lubbesthorpe Primary School'!T102+'Newlands Primary School'!T110+'Ravenhurst Primary School'!T98</f>
        <v>0</v>
      </c>
      <c r="U141" s="9">
        <f>'Fernvale Primary School'!U99+'Glenmere Primary School'!U97+'New Lubbesthorpe Primary School'!U102+'Newlands Primary School'!U110+'Ravenhurst Primary School'!U98</f>
        <v>1273.7800000000002</v>
      </c>
      <c r="V141" s="9">
        <f>IF('Fernvale Primary School'!V99="",0,'Fernvale Primary School'!V99)+IF('Glenmere Primary School'!V97="",0,'Glenmere Primary School'!V97)+IF('New Lubbesthorpe Primary School'!V102="",0,'New Lubbesthorpe Primary School'!V102)+IF('Newlands Primary School'!V110="",0,'Newlands Primary School'!V110)+IF('Ravenhurst Primary School'!V98="",0,'Ravenhurst Primary School'!V98)</f>
        <v>0</v>
      </c>
      <c r="W141" s="9">
        <f>'Fernvale Primary School'!W99+'Glenmere Primary School'!W97+'New Lubbesthorpe Primary School'!W102+'Newlands Primary School'!W110+'Ravenhurst Primary School'!W98</f>
        <v>0</v>
      </c>
      <c r="X141" s="9">
        <f>'Fernvale Primary School'!X99+'Glenmere Primary School'!X97+'New Lubbesthorpe Primary School'!X102+'Newlands Primary School'!X110+'Ravenhurst Primary School'!X98</f>
        <v>1273.7800000000002</v>
      </c>
      <c r="Y141" s="9">
        <f>'Fernvale Primary School'!Y99+'Glenmere Primary School'!Y97+'New Lubbesthorpe Primary School'!Y102+'Newlands Primary School'!Y110+'Ravenhurst Primary School'!Y98</f>
        <v>-1273.7800000000002</v>
      </c>
      <c r="Z141" s="7">
        <f t="shared" si="31"/>
        <v>0</v>
      </c>
    </row>
    <row r="142" spans="2:27" hidden="1" outlineLevel="1" x14ac:dyDescent="0.25">
      <c r="C142" s="8" t="s">
        <v>149</v>
      </c>
      <c r="D142" s="9">
        <f>'Fernvale Primary School'!D100+'Glenmere Primary School'!D98+'Hinckley Parks Primary'!D99+'Hollycroft Primary School'!D88+'Langmoor Primary School'!D95+'Little Hill Primary School'!D108+'New Lubbesthorpe Primary School'!D104+'Newlands Primary School'!D111+'OWLS Academy Trust'!D50+'Ravenhurst Primary School'!D100</f>
        <v>0</v>
      </c>
      <c r="E142" s="9">
        <f>'Fernvale Primary School'!E100+'Glenmere Primary School'!E98+'Hinckley Parks Primary'!E99+'Hollycroft Primary School'!E88+'Langmoor Primary School'!E95+'Little Hill Primary School'!E108+'New Lubbesthorpe Primary School'!E104+'Newlands Primary School'!E111+'OWLS Academy Trust'!E50+'Ravenhurst Primary School'!E100</f>
        <v>-5940</v>
      </c>
      <c r="F142" s="9">
        <f>'Fernvale Primary School'!F100+'Glenmere Primary School'!F98+'Hinckley Parks Primary'!F99+'Hollycroft Primary School'!F88+'Langmoor Primary School'!F95+'Little Hill Primary School'!F108+'New Lubbesthorpe Primary School'!F104+'Newlands Primary School'!F111+'OWLS Academy Trust'!F50+'Ravenhurst Primary School'!F100</f>
        <v>0</v>
      </c>
      <c r="G142" s="9">
        <f>'Fernvale Primary School'!G100+'Glenmere Primary School'!G98+'Hinckley Parks Primary'!G99+'Hollycroft Primary School'!G88+'Langmoor Primary School'!G95+'Little Hill Primary School'!G108+'New Lubbesthorpe Primary School'!G104+'Newlands Primary School'!G111+'OWLS Academy Trust'!G50+'Ravenhurst Primary School'!G100</f>
        <v>-5940</v>
      </c>
      <c r="H142" s="7">
        <f t="shared" si="28"/>
        <v>0</v>
      </c>
      <c r="J142" s="9">
        <f>'Fernvale Primary School'!J100+'Glenmere Primary School'!J98+'Hinckley Parks Primary'!J99+'Hollycroft Primary School'!J88+'Langmoor Primary School'!J95+'Little Hill Primary School'!J108+'New Lubbesthorpe Primary School'!J104+'Newlands Primary School'!J111+'OWLS Academy Trust'!J50+'Ravenhurst Primary School'!J100</f>
        <v>11930</v>
      </c>
      <c r="K142" s="9">
        <f>'Fernvale Primary School'!K100+'Glenmere Primary School'!K98+'Hinckley Parks Primary'!K99+'Hollycroft Primary School'!K88+'Langmoor Primary School'!K95+'Little Hill Primary School'!K108+'New Lubbesthorpe Primary School'!K104+'Newlands Primary School'!K111+'OWLS Academy Trust'!K50+'Ravenhurst Primary School'!K100</f>
        <v>5940.01</v>
      </c>
      <c r="L142" s="9">
        <f>'Fernvale Primary School'!L100+'Glenmere Primary School'!L98+'Hinckley Parks Primary'!L99+'Hollycroft Primary School'!L88+'Langmoor Primary School'!L95+'Little Hill Primary School'!L108+'New Lubbesthorpe Primary School'!L104+'Newlands Primary School'!L111+'OWLS Academy Trust'!L50+'Ravenhurst Primary School'!L100</f>
        <v>0</v>
      </c>
      <c r="M142" s="9">
        <f>'Fernvale Primary School'!M100+'Glenmere Primary School'!M98+'Hinckley Parks Primary'!M99+'Hollycroft Primary School'!M88+'Langmoor Primary School'!M95+'Little Hill Primary School'!M108+'New Lubbesthorpe Primary School'!M104+'Newlands Primary School'!M111+'OWLS Academy Trust'!M50+'Ravenhurst Primary School'!M100</f>
        <v>-5989.99</v>
      </c>
      <c r="N142" s="7">
        <f t="shared" si="29"/>
        <v>2.008414127248944</v>
      </c>
      <c r="P142" s="9">
        <f>'Fernvale Primary School'!P100+'Glenmere Primary School'!P98+'Hinckley Parks Primary'!P99+'Hollycroft Primary School'!P88+'Langmoor Primary School'!P95+'Little Hill Primary School'!P108+'New Lubbesthorpe Primary School'!P104+'Newlands Primary School'!P111+'OWLS Academy Trust'!P50+'Ravenhurst Primary School'!P100</f>
        <v>5940.01</v>
      </c>
      <c r="Q142" s="9">
        <f>'Fernvale Primary School'!Q100+'Glenmere Primary School'!Q98+'Hinckley Parks Primary'!Q99+'Hollycroft Primary School'!Q88+'Langmoor Primary School'!Q95+'Little Hill Primary School'!Q108+'New Lubbesthorpe Primary School'!Q104+'Newlands Primary School'!Q111+'OWLS Academy Trust'!Q50+'Ravenhurst Primary School'!Q100</f>
        <v>5940.01</v>
      </c>
      <c r="R142" s="9">
        <f>'Fernvale Primary School'!R100+'Glenmere Primary School'!R98+'Hinckley Parks Primary'!R99+'Hollycroft Primary School'!R88+'Langmoor Primary School'!R95+'Little Hill Primary School'!R108+'New Lubbesthorpe Primary School'!R104+'Newlands Primary School'!R111+'OWLS Academy Trust'!R50+'Ravenhurst Primary School'!R100</f>
        <v>0</v>
      </c>
      <c r="T142" s="9">
        <f>'Fernvale Primary School'!T100+'Glenmere Primary School'!T98+'Hinckley Parks Primary'!T99+'Hollycroft Primary School'!T88+'Langmoor Primary School'!T95+'Little Hill Primary School'!T108+'New Lubbesthorpe Primary School'!T104+'Newlands Primary School'!T111+'OWLS Academy Trust'!T50+'Ravenhurst Primary School'!T100</f>
        <v>5940.01</v>
      </c>
      <c r="U142" s="9">
        <f>'Fernvale Primary School'!U100+'Glenmere Primary School'!U98+'Hinckley Parks Primary'!U99+'Hollycroft Primary School'!U88+'Langmoor Primary School'!U95+'Little Hill Primary School'!U108+'New Lubbesthorpe Primary School'!U104+'Newlands Primary School'!U111+'OWLS Academy Trust'!U50+'Ravenhurst Primary School'!U100</f>
        <v>11930</v>
      </c>
      <c r="V142" s="9">
        <f>IF('Fernvale Primary School'!V100="",0,'Fernvale Primary School'!V100)+IF('Glenmere Primary School'!V98="",0,'Glenmere Primary School'!V98)+IF('Hinckley Parks Primary'!V99="",0,'Hinckley Parks Primary'!V99)+IF('Hollycroft Primary School'!V88="",0,'Hollycroft Primary School'!V88)+IF('Langmoor Primary School'!V95="",0,'Langmoor Primary School'!V95)+IF('Little Hill Primary School'!V108="",0,'Little Hill Primary School'!V108)+IF('New Lubbesthorpe Primary School'!V104="",0,'New Lubbesthorpe Primary School'!V104)+IF('Newlands Primary School'!V111="",0,'Newlands Primary School'!V111)+IF('OWLS Academy Trust'!V50="",0,'OWLS Academy Trust'!V50)+IF('Ravenhurst Primary School'!V100="",0,'Ravenhurst Primary School'!V100)</f>
        <v>0</v>
      </c>
      <c r="W142" s="9">
        <f>'Fernvale Primary School'!W100+'Glenmere Primary School'!W98+'Hinckley Parks Primary'!W99+'Hollycroft Primary School'!W88+'Langmoor Primary School'!W95+'Little Hill Primary School'!W108+'New Lubbesthorpe Primary School'!W104+'Newlands Primary School'!W111+'OWLS Academy Trust'!W50+'Ravenhurst Primary School'!W100</f>
        <v>0</v>
      </c>
      <c r="X142" s="9">
        <f>'Fernvale Primary School'!X100+'Glenmere Primary School'!X98+'Hinckley Parks Primary'!X99+'Hollycroft Primary School'!X88+'Langmoor Primary School'!X95+'Little Hill Primary School'!X108+'New Lubbesthorpe Primary School'!X104+'Newlands Primary School'!X111+'OWLS Academy Trust'!X50+'Ravenhurst Primary School'!X100</f>
        <v>11930</v>
      </c>
      <c r="Y142" s="9">
        <f>'Fernvale Primary School'!Y100+'Glenmere Primary School'!Y98+'Hinckley Parks Primary'!Y99+'Hollycroft Primary School'!Y88+'Langmoor Primary School'!Y95+'Little Hill Primary School'!Y108+'New Lubbesthorpe Primary School'!Y104+'Newlands Primary School'!Y111+'OWLS Academy Trust'!Y50+'Ravenhurst Primary School'!Y100</f>
        <v>-5989.99</v>
      </c>
      <c r="Z142" s="7">
        <f t="shared" si="31"/>
        <v>-1.008414127248944</v>
      </c>
    </row>
    <row r="143" spans="2:27" hidden="1" outlineLevel="1" x14ac:dyDescent="0.25">
      <c r="C143" s="8" t="s">
        <v>150</v>
      </c>
      <c r="D143" s="9">
        <f>'Fernvale Primary School'!D101+'Glenmere Primary School'!D99+'Hinckley Parks Primary'!D100+'Hollycroft Primary School'!D89+'Langmoor Primary School'!D96+'Little Hill Primary School'!D109+'New Lubbesthorpe Primary School'!D105+'Newlands Primary School'!D112+'Ravenhurst Primary School'!D102</f>
        <v>63.5</v>
      </c>
      <c r="E143" s="9">
        <f>'Fernvale Primary School'!E101+'Glenmere Primary School'!E99+'Hinckley Parks Primary'!E100+'Hollycroft Primary School'!E89+'Langmoor Primary School'!E96+'Little Hill Primary School'!E109+'New Lubbesthorpe Primary School'!E105+'Newlands Primary School'!E112+'Ravenhurst Primary School'!E102</f>
        <v>0</v>
      </c>
      <c r="F143" s="9">
        <f>'Fernvale Primary School'!F101+'Glenmere Primary School'!F99+'Hinckley Parks Primary'!F100+'Hollycroft Primary School'!F89+'Langmoor Primary School'!F96+'Little Hill Primary School'!F109+'New Lubbesthorpe Primary School'!F105+'Newlands Primary School'!F112+'Ravenhurst Primary School'!F102</f>
        <v>0</v>
      </c>
      <c r="G143" s="9">
        <f>'Fernvale Primary School'!G101+'Glenmere Primary School'!G99+'Hinckley Parks Primary'!G100+'Hollycroft Primary School'!G89+'Langmoor Primary School'!G96+'Little Hill Primary School'!G109+'New Lubbesthorpe Primary School'!G105+'Newlands Primary School'!G112+'Ravenhurst Primary School'!G102</f>
        <v>-63.5</v>
      </c>
      <c r="H143" s="7">
        <f t="shared" si="28"/>
        <v>0</v>
      </c>
      <c r="J143" s="9">
        <f>'Fernvale Primary School'!J101+'Glenmere Primary School'!J99+'Hinckley Parks Primary'!J100+'Hollycroft Primary School'!J89+'Langmoor Primary School'!J96+'Little Hill Primary School'!J109+'New Lubbesthorpe Primary School'!J105+'Newlands Primary School'!J112+'Ravenhurst Primary School'!J102</f>
        <v>1954.32</v>
      </c>
      <c r="K143" s="9">
        <f>'Fernvale Primary School'!K101+'Glenmere Primary School'!K99+'Hinckley Parks Primary'!K100+'Hollycroft Primary School'!K89+'Langmoor Primary School'!K96+'Little Hill Primary School'!K109+'New Lubbesthorpe Primary School'!K105+'Newlands Primary School'!K112+'Ravenhurst Primary School'!K102</f>
        <v>2125.4</v>
      </c>
      <c r="L143" s="9">
        <f>'Fernvale Primary School'!L101+'Glenmere Primary School'!L99+'Hinckley Parks Primary'!L100+'Hollycroft Primary School'!L89+'Langmoor Primary School'!L96+'Little Hill Primary School'!L109+'New Lubbesthorpe Primary School'!L105+'Newlands Primary School'!L112+'Ravenhurst Primary School'!L102</f>
        <v>0</v>
      </c>
      <c r="M143" s="9">
        <f>'Fernvale Primary School'!M101+'Glenmere Primary School'!M99+'Hinckley Parks Primary'!M100+'Hollycroft Primary School'!M89+'Langmoor Primary School'!M96+'Little Hill Primary School'!M109+'New Lubbesthorpe Primary School'!M105+'Newlands Primary School'!M112+'Ravenhurst Primary School'!M102</f>
        <v>171.07999999999998</v>
      </c>
      <c r="N143" s="7">
        <f t="shared" si="29"/>
        <v>0.91950691634515846</v>
      </c>
      <c r="P143" s="9">
        <f>'Fernvale Primary School'!P101+'Glenmere Primary School'!P99+'Hinckley Parks Primary'!P100+'Hollycroft Primary School'!P89+'Langmoor Primary School'!P96+'Little Hill Primary School'!P109+'New Lubbesthorpe Primary School'!P105+'Newlands Primary School'!P112+'Ravenhurst Primary School'!P102</f>
        <v>2326.4</v>
      </c>
      <c r="Q143" s="9">
        <f>'Fernvale Primary School'!Q101+'Glenmere Primary School'!Q99+'Hinckley Parks Primary'!Q100+'Hollycroft Primary School'!Q89+'Langmoor Primary School'!Q96+'Little Hill Primary School'!Q109+'New Lubbesthorpe Primary School'!Q105+'Newlands Primary School'!Q112+'Ravenhurst Primary School'!Q102</f>
        <v>2125.4</v>
      </c>
      <c r="R143" s="9">
        <f>'Fernvale Primary School'!R101+'Glenmere Primary School'!R99+'Hinckley Parks Primary'!R100+'Hollycroft Primary School'!R89+'Langmoor Primary School'!R96+'Little Hill Primary School'!R109+'New Lubbesthorpe Primary School'!R105+'Newlands Primary School'!R112+'Ravenhurst Primary School'!R102</f>
        <v>201</v>
      </c>
      <c r="T143" s="9">
        <f>'Fernvale Primary School'!T101+'Glenmere Primary School'!T99+'Hinckley Parks Primary'!T100+'Hollycroft Primary School'!T89+'Langmoor Primary School'!T96+'Little Hill Primary School'!T109+'New Lubbesthorpe Primary School'!T105+'Newlands Primary School'!T112+'Ravenhurst Primary School'!T102</f>
        <v>2125.4</v>
      </c>
      <c r="U143" s="9">
        <f>'Fernvale Primary School'!U101+'Glenmere Primary School'!U99+'Hinckley Parks Primary'!U100+'Hollycroft Primary School'!U89+'Langmoor Primary School'!U96+'Little Hill Primary School'!U109+'New Lubbesthorpe Primary School'!U105+'Newlands Primary School'!U112+'Ravenhurst Primary School'!U102</f>
        <v>1954.32</v>
      </c>
      <c r="V143" s="9">
        <f>IF('Fernvale Primary School'!V101="",0,'Fernvale Primary School'!V101)+IF('Glenmere Primary School'!V99="",0,'Glenmere Primary School'!V99)+IF('Hinckley Parks Primary'!V100="",0,'Hinckley Parks Primary'!V100)+IF('Hollycroft Primary School'!V89="",0,'Hollycroft Primary School'!V89)+IF('Langmoor Primary School'!V96="",0,'Langmoor Primary School'!V96)+IF('Little Hill Primary School'!V109="",0,'Little Hill Primary School'!V109)+IF('New Lubbesthorpe Primary School'!V105="",0,'New Lubbesthorpe Primary School'!V105)+IF('Newlands Primary School'!V112="",0,'Newlands Primary School'!V112)+IF('Ravenhurst Primary School'!V102="",0,'Ravenhurst Primary School'!V102)</f>
        <v>0</v>
      </c>
      <c r="W143" s="9">
        <f>'Fernvale Primary School'!W101+'Glenmere Primary School'!W99+'Hinckley Parks Primary'!W100+'Hollycroft Primary School'!W89+'Langmoor Primary School'!W96+'Little Hill Primary School'!W109+'New Lubbesthorpe Primary School'!W105+'Newlands Primary School'!W112+'Ravenhurst Primary School'!W102</f>
        <v>0</v>
      </c>
      <c r="X143" s="9">
        <f>'Fernvale Primary School'!X101+'Glenmere Primary School'!X99+'Hinckley Parks Primary'!X100+'Hollycroft Primary School'!X89+'Langmoor Primary School'!X96+'Little Hill Primary School'!X109+'New Lubbesthorpe Primary School'!X105+'Newlands Primary School'!X112+'Ravenhurst Primary School'!X102</f>
        <v>1954.32</v>
      </c>
      <c r="Y143" s="9">
        <f>'Fernvale Primary School'!Y101+'Glenmere Primary School'!Y99+'Hinckley Parks Primary'!Y100+'Hollycroft Primary School'!Y89+'Langmoor Primary School'!Y96+'Little Hill Primary School'!Y109+'New Lubbesthorpe Primary School'!Y105+'Newlands Primary School'!Y112+'Ravenhurst Primary School'!Y102</f>
        <v>171.08</v>
      </c>
      <c r="Z143" s="7">
        <f t="shared" si="31"/>
        <v>8.0493083654841438E-2</v>
      </c>
    </row>
    <row r="144" spans="2:27" hidden="1" outlineLevel="1" x14ac:dyDescent="0.25">
      <c r="C144" s="8" t="s">
        <v>151</v>
      </c>
      <c r="D144" s="9">
        <f>'Fernvale Primary School'!D102+'Glenmere Primary School'!D100+'Hinckley Parks Primary'!D101+'Hollycroft Primary School'!D90+'Langmoor Primary School'!D97+'Little Hill Primary School'!D110+'New Lubbesthorpe Primary School'!D106+'Newlands Primary School'!D113+'OWLS Academy Trust'!D51+'Ravenhurst Primary School'!D103</f>
        <v>299.3</v>
      </c>
      <c r="E144" s="9">
        <f>'Fernvale Primary School'!E102+'Glenmere Primary School'!E100+'Hinckley Parks Primary'!E101+'Hollycroft Primary School'!E90+'Langmoor Primary School'!E97+'Little Hill Primary School'!E110+'New Lubbesthorpe Primary School'!E106+'Newlands Primary School'!E113+'OWLS Academy Trust'!E51+'Ravenhurst Primary School'!E103</f>
        <v>0</v>
      </c>
      <c r="F144" s="9">
        <f>'Fernvale Primary School'!F102+'Glenmere Primary School'!F100+'Hinckley Parks Primary'!F101+'Hollycroft Primary School'!F90+'Langmoor Primary School'!F97+'Little Hill Primary School'!F110+'New Lubbesthorpe Primary School'!F106+'Newlands Primary School'!F113+'OWLS Academy Trust'!F51+'Ravenhurst Primary School'!F103</f>
        <v>0</v>
      </c>
      <c r="G144" s="9">
        <f>'Fernvale Primary School'!G102+'Glenmere Primary School'!G100+'Hinckley Parks Primary'!G101+'Hollycroft Primary School'!G90+'Langmoor Primary School'!G97+'Little Hill Primary School'!G110+'New Lubbesthorpe Primary School'!G106+'Newlands Primary School'!G113+'OWLS Academy Trust'!G51+'Ravenhurst Primary School'!G103</f>
        <v>-299.3</v>
      </c>
      <c r="H144" s="7">
        <f t="shared" si="28"/>
        <v>0</v>
      </c>
      <c r="J144" s="9">
        <f>'Fernvale Primary School'!J102+'Glenmere Primary School'!J100+'Hinckley Parks Primary'!J101+'Hollycroft Primary School'!J90+'Langmoor Primary School'!J97+'Little Hill Primary School'!J110+'New Lubbesthorpe Primary School'!J106+'Newlands Primary School'!J113+'OWLS Academy Trust'!J51+'Ravenhurst Primary School'!J103</f>
        <v>1103.8599999999999</v>
      </c>
      <c r="K144" s="9">
        <f>'Fernvale Primary School'!K102+'Glenmere Primary School'!K100+'Hinckley Parks Primary'!K101+'Hollycroft Primary School'!K90+'Langmoor Primary School'!K97+'Little Hill Primary School'!K110+'New Lubbesthorpe Primary School'!K106+'Newlands Primary School'!K113+'OWLS Academy Trust'!K51+'Ravenhurst Primary School'!K103</f>
        <v>1103.9000000000001</v>
      </c>
      <c r="L144" s="9">
        <f>'Fernvale Primary School'!L102+'Glenmere Primary School'!L100+'Hinckley Parks Primary'!L101+'Hollycroft Primary School'!L90+'Langmoor Primary School'!L97+'Little Hill Primary School'!L110+'New Lubbesthorpe Primary School'!L106+'Newlands Primary School'!L113+'OWLS Academy Trust'!L51+'Ravenhurst Primary School'!L103</f>
        <v>0</v>
      </c>
      <c r="M144" s="9">
        <f>'Fernvale Primary School'!M102+'Glenmere Primary School'!M100+'Hinckley Parks Primary'!M101+'Hollycroft Primary School'!M90+'Langmoor Primary School'!M97+'Little Hill Primary School'!M110+'New Lubbesthorpe Primary School'!M106+'Newlands Primary School'!M113+'OWLS Academy Trust'!M51+'Ravenhurst Primary School'!M103</f>
        <v>4.0000000000034674E-2</v>
      </c>
      <c r="N144" s="7">
        <f t="shared" si="29"/>
        <v>0.99996376483377103</v>
      </c>
      <c r="P144" s="9">
        <f>'Fernvale Primary School'!P102+'Glenmere Primary School'!P100+'Hinckley Parks Primary'!P101+'Hollycroft Primary School'!P90+'Langmoor Primary School'!P97+'Little Hill Primary School'!P110+'New Lubbesthorpe Primary School'!P106+'Newlands Primary School'!P113+'OWLS Academy Trust'!P51+'Ravenhurst Primary School'!P103</f>
        <v>757.9</v>
      </c>
      <c r="Q144" s="9">
        <f>'Fernvale Primary School'!Q102+'Glenmere Primary School'!Q100+'Hinckley Parks Primary'!Q101+'Hollycroft Primary School'!Q90+'Langmoor Primary School'!Q97+'Little Hill Primary School'!Q110+'New Lubbesthorpe Primary School'!Q106+'Newlands Primary School'!Q113+'OWLS Academy Trust'!Q51+'Ravenhurst Primary School'!Q103</f>
        <v>1103.9000000000001</v>
      </c>
      <c r="R144" s="9">
        <f>'Fernvale Primary School'!R102+'Glenmere Primary School'!R100+'Hinckley Parks Primary'!R101+'Hollycroft Primary School'!R90+'Langmoor Primary School'!R97+'Little Hill Primary School'!R110+'New Lubbesthorpe Primary School'!R106+'Newlands Primary School'!R113+'OWLS Academy Trust'!R51+'Ravenhurst Primary School'!R103</f>
        <v>-346</v>
      </c>
      <c r="T144" s="9">
        <f>'Fernvale Primary School'!T102+'Glenmere Primary School'!T100+'Hinckley Parks Primary'!T101+'Hollycroft Primary School'!T90+'Langmoor Primary School'!T97+'Little Hill Primary School'!T110+'New Lubbesthorpe Primary School'!T106+'Newlands Primary School'!T113+'OWLS Academy Trust'!T51+'Ravenhurst Primary School'!T103</f>
        <v>1103.9000000000001</v>
      </c>
      <c r="U144" s="9">
        <f>'Fernvale Primary School'!U102+'Glenmere Primary School'!U100+'Hinckley Parks Primary'!U101+'Hollycroft Primary School'!U90+'Langmoor Primary School'!U97+'Little Hill Primary School'!U110+'New Lubbesthorpe Primary School'!U106+'Newlands Primary School'!U113+'OWLS Academy Trust'!U51+'Ravenhurst Primary School'!U103</f>
        <v>1103.8599999999999</v>
      </c>
      <c r="V144" s="9">
        <f>IF('Fernvale Primary School'!V102="",0,'Fernvale Primary School'!V102)+IF('Glenmere Primary School'!V100="",0,'Glenmere Primary School'!V100)+IF('Hinckley Parks Primary'!V101="",0,'Hinckley Parks Primary'!V101)+IF('Hollycroft Primary School'!V90="",0,'Hollycroft Primary School'!V90)+IF('Langmoor Primary School'!V97="",0,'Langmoor Primary School'!V97)+IF('Little Hill Primary School'!V110="",0,'Little Hill Primary School'!V110)+IF('New Lubbesthorpe Primary School'!V106="",0,'New Lubbesthorpe Primary School'!V106)+IF('Newlands Primary School'!V113="",0,'Newlands Primary School'!V113)+IF('OWLS Academy Trust'!V51="",0,'OWLS Academy Trust'!V51)+IF('Ravenhurst Primary School'!V103="",0,'Ravenhurst Primary School'!V103)</f>
        <v>0</v>
      </c>
      <c r="W144" s="9">
        <f>'Fernvale Primary School'!W102+'Glenmere Primary School'!W100+'Hinckley Parks Primary'!W101+'Hollycroft Primary School'!W90+'Langmoor Primary School'!W97+'Little Hill Primary School'!W110+'New Lubbesthorpe Primary School'!W106+'Newlands Primary School'!W113+'OWLS Academy Trust'!W51+'Ravenhurst Primary School'!W103</f>
        <v>0</v>
      </c>
      <c r="X144" s="9">
        <f>'Fernvale Primary School'!X102+'Glenmere Primary School'!X100+'Hinckley Parks Primary'!X101+'Hollycroft Primary School'!X90+'Langmoor Primary School'!X97+'Little Hill Primary School'!X110+'New Lubbesthorpe Primary School'!X106+'Newlands Primary School'!X113+'OWLS Academy Trust'!X51+'Ravenhurst Primary School'!X103</f>
        <v>1103.8599999999999</v>
      </c>
      <c r="Y144" s="9">
        <f>'Fernvale Primary School'!Y102+'Glenmere Primary School'!Y100+'Hinckley Parks Primary'!Y101+'Hollycroft Primary School'!Y90+'Langmoor Primary School'!Y97+'Little Hill Primary School'!Y110+'New Lubbesthorpe Primary School'!Y106+'Newlands Primary School'!Y113+'OWLS Academy Trust'!Y51+'Ravenhurst Primary School'!Y103</f>
        <v>4.0000000000105729E-2</v>
      </c>
      <c r="Z144" s="7">
        <f t="shared" si="31"/>
        <v>3.6235166228920847E-5</v>
      </c>
    </row>
    <row r="145" spans="2:26" hidden="1" outlineLevel="1" x14ac:dyDescent="0.25">
      <c r="C145" s="8" t="s">
        <v>152</v>
      </c>
      <c r="D145" s="9">
        <f>'Fernvale Primary School'!D103+'Glenmere Primary School'!D102+'Hinckley Parks Primary'!D103+'Hollycroft Primary School'!D91+'Langmoor Primary School'!D99+'Little Hill Primary School'!D111+'New Lubbesthorpe Primary School'!D108+'Newlands Primary School'!D115+'OWLS Academy Trust'!D53+'Ravenhurst Primary School'!D105</f>
        <v>853.18</v>
      </c>
      <c r="E145" s="9">
        <f>'Fernvale Primary School'!E103+'Glenmere Primary School'!E102+'Hinckley Parks Primary'!E103+'Hollycroft Primary School'!E91+'Langmoor Primary School'!E99+'Little Hill Primary School'!E111+'New Lubbesthorpe Primary School'!E108+'Newlands Primary School'!E115+'OWLS Academy Trust'!E53+'Ravenhurst Primary School'!E105</f>
        <v>263.42</v>
      </c>
      <c r="F145" s="9">
        <f>'Fernvale Primary School'!F103+'Glenmere Primary School'!F102+'Hinckley Parks Primary'!F103+'Hollycroft Primary School'!F91+'Langmoor Primary School'!F99+'Little Hill Primary School'!F111+'New Lubbesthorpe Primary School'!F108+'Newlands Primary School'!F115+'OWLS Academy Trust'!F53+'Ravenhurst Primary School'!F105</f>
        <v>0</v>
      </c>
      <c r="G145" s="9">
        <f>'Fernvale Primary School'!G103+'Glenmere Primary School'!G102+'Hinckley Parks Primary'!G103+'Hollycroft Primary School'!G91+'Langmoor Primary School'!G99+'Little Hill Primary School'!G111+'New Lubbesthorpe Primary School'!G108+'Newlands Primary School'!G115+'OWLS Academy Trust'!G53+'Ravenhurst Primary School'!G105</f>
        <v>-589.76</v>
      </c>
      <c r="H145" s="7">
        <f t="shared" si="28"/>
        <v>3.2388580973350538</v>
      </c>
      <c r="J145" s="9">
        <f>'Fernvale Primary School'!J103+'Glenmere Primary School'!J102+'Hinckley Parks Primary'!J103+'Hollycroft Primary School'!J91+'Langmoor Primary School'!J99+'Little Hill Primary School'!J111+'New Lubbesthorpe Primary School'!J108+'Newlands Primary School'!J115+'OWLS Academy Trust'!J53+'Ravenhurst Primary School'!J105</f>
        <v>4420.5599999999995</v>
      </c>
      <c r="K145" s="9">
        <f>'Fernvale Primary School'!K103+'Glenmere Primary School'!K102+'Hinckley Parks Primary'!K103+'Hollycroft Primary School'!K91+'Langmoor Primary School'!K99+'Little Hill Primary School'!K111+'New Lubbesthorpe Primary School'!K108+'Newlands Primary School'!K115+'OWLS Academy Trust'!K53+'Ravenhurst Primary School'!K105</f>
        <v>4634.41</v>
      </c>
      <c r="L145" s="9">
        <f>'Fernvale Primary School'!L103+'Glenmere Primary School'!L102+'Hinckley Parks Primary'!L103+'Hollycroft Primary School'!L91+'Langmoor Primary School'!L99+'Little Hill Primary School'!L111+'New Lubbesthorpe Primary School'!L108+'Newlands Primary School'!L115+'OWLS Academy Trust'!L53+'Ravenhurst Primary School'!L105</f>
        <v>0</v>
      </c>
      <c r="M145" s="9">
        <f>'Fernvale Primary School'!M103+'Glenmere Primary School'!M102+'Hinckley Parks Primary'!M103+'Hollycroft Primary School'!M91+'Langmoor Primary School'!M99+'Little Hill Primary School'!M111+'New Lubbesthorpe Primary School'!M108+'Newlands Primary School'!M115+'OWLS Academy Trust'!M53+'Ravenhurst Primary School'!M105</f>
        <v>213.85</v>
      </c>
      <c r="N145" s="7">
        <f t="shared" si="29"/>
        <v>0.95385604640072841</v>
      </c>
      <c r="P145" s="9">
        <f>'Fernvale Primary School'!P103+'Glenmere Primary School'!P102+'Hinckley Parks Primary'!P103+'Hollycroft Primary School'!P91+'Langmoor Primary School'!P99+'Little Hill Primary School'!P111+'New Lubbesthorpe Primary School'!P108+'Newlands Primary School'!P115+'OWLS Academy Trust'!P53+'Ravenhurst Primary School'!P105</f>
        <v>5044.2300000000005</v>
      </c>
      <c r="Q145" s="9">
        <f>'Fernvale Primary School'!Q103+'Glenmere Primary School'!Q102+'Hinckley Parks Primary'!Q103+'Hollycroft Primary School'!Q91+'Langmoor Primary School'!Q99+'Little Hill Primary School'!Q111+'New Lubbesthorpe Primary School'!Q108+'Newlands Primary School'!Q115+'OWLS Academy Trust'!Q53+'Ravenhurst Primary School'!Q105</f>
        <v>4634.41</v>
      </c>
      <c r="R145" s="9">
        <f>'Fernvale Primary School'!R103+'Glenmere Primary School'!R102+'Hinckley Parks Primary'!R103+'Hollycroft Primary School'!R91+'Langmoor Primary School'!R99+'Little Hill Primary School'!R111+'New Lubbesthorpe Primary School'!R108+'Newlands Primary School'!R115+'OWLS Academy Trust'!R53+'Ravenhurst Primary School'!R105</f>
        <v>409.82000000000005</v>
      </c>
      <c r="T145" s="9">
        <f>'Fernvale Primary School'!T103+'Glenmere Primary School'!T102+'Hinckley Parks Primary'!T103+'Hollycroft Primary School'!T91+'Langmoor Primary School'!T99+'Little Hill Primary School'!T111+'New Lubbesthorpe Primary School'!T108+'Newlands Primary School'!T115+'OWLS Academy Trust'!T53+'Ravenhurst Primary School'!T105</f>
        <v>4634.41</v>
      </c>
      <c r="U145" s="9">
        <f>'Fernvale Primary School'!U103+'Glenmere Primary School'!U102+'Hinckley Parks Primary'!U103+'Hollycroft Primary School'!U91+'Langmoor Primary School'!U99+'Little Hill Primary School'!U111+'New Lubbesthorpe Primary School'!U108+'Newlands Primary School'!U115+'OWLS Academy Trust'!U53+'Ravenhurst Primary School'!U105</f>
        <v>4420.5599999999995</v>
      </c>
      <c r="V145" s="9">
        <f>IF('Fernvale Primary School'!V103="",0,'Fernvale Primary School'!V103)+IF('Glenmere Primary School'!V102="",0,'Glenmere Primary School'!V102)+IF('Hinckley Parks Primary'!V103="",0,'Hinckley Parks Primary'!V103)+IF('Hollycroft Primary School'!V91="",0,'Hollycroft Primary School'!V91)+IF('Langmoor Primary School'!V99="",0,'Langmoor Primary School'!V99)+IF('Little Hill Primary School'!V111="",0,'Little Hill Primary School'!V111)+IF('New Lubbesthorpe Primary School'!V108="",0,'New Lubbesthorpe Primary School'!V108)+IF('Newlands Primary School'!V115="",0,'Newlands Primary School'!V115)+IF('OWLS Academy Trust'!V53="",0,'OWLS Academy Trust'!V53)+IF('Ravenhurst Primary School'!V105="",0,'Ravenhurst Primary School'!V105)</f>
        <v>0</v>
      </c>
      <c r="W145" s="9">
        <f>'Fernvale Primary School'!W103+'Glenmere Primary School'!W102+'Hinckley Parks Primary'!W103+'Hollycroft Primary School'!W91+'Langmoor Primary School'!W99+'Little Hill Primary School'!W111+'New Lubbesthorpe Primary School'!W108+'Newlands Primary School'!W115+'OWLS Academy Trust'!W53+'Ravenhurst Primary School'!W105</f>
        <v>0</v>
      </c>
      <c r="X145" s="9">
        <f>'Fernvale Primary School'!X103+'Glenmere Primary School'!X102+'Hinckley Parks Primary'!X103+'Hollycroft Primary School'!X91+'Langmoor Primary School'!X99+'Little Hill Primary School'!X111+'New Lubbesthorpe Primary School'!X108+'Newlands Primary School'!X115+'OWLS Academy Trust'!X53+'Ravenhurst Primary School'!X105</f>
        <v>4420.5599999999995</v>
      </c>
      <c r="Y145" s="9">
        <f>'Fernvale Primary School'!Y103+'Glenmere Primary School'!Y102+'Hinckley Parks Primary'!Y103+'Hollycroft Primary School'!Y91+'Langmoor Primary School'!Y99+'Little Hill Primary School'!Y111+'New Lubbesthorpe Primary School'!Y108+'Newlands Primary School'!Y115+'OWLS Academy Trust'!Y53+'Ravenhurst Primary School'!Y105</f>
        <v>213.85000000000005</v>
      </c>
      <c r="Z145" s="7">
        <f t="shared" si="31"/>
        <v>4.614395359927155E-2</v>
      </c>
    </row>
    <row r="146" spans="2:26" hidden="1" outlineLevel="1" x14ac:dyDescent="0.25">
      <c r="C146" s="8" t="s">
        <v>153</v>
      </c>
      <c r="D146" s="9">
        <f>'Glenmere Primary School'!D101+'Hinckley Parks Primary'!D102+'Langmoor Primary School'!D98+'New Lubbesthorpe Primary School'!D107+'OWLS Academy Trust'!D52+'Ravenhurst Primary School'!D104</f>
        <v>0</v>
      </c>
      <c r="E146" s="9">
        <f>'Glenmere Primary School'!E101+'Hinckley Parks Primary'!E102+'Langmoor Primary School'!E98+'New Lubbesthorpe Primary School'!E107+'OWLS Academy Trust'!E52+'Ravenhurst Primary School'!E104</f>
        <v>4.45</v>
      </c>
      <c r="F146" s="9">
        <f>'Glenmere Primary School'!F101+'Hinckley Parks Primary'!F102+'Langmoor Primary School'!F98+'New Lubbesthorpe Primary School'!F107+'OWLS Academy Trust'!F52+'Ravenhurst Primary School'!F104</f>
        <v>0</v>
      </c>
      <c r="G146" s="9">
        <f>'Glenmere Primary School'!G101+'Hinckley Parks Primary'!G102+'Langmoor Primary School'!G98+'New Lubbesthorpe Primary School'!G107+'OWLS Academy Trust'!G52+'Ravenhurst Primary School'!G104</f>
        <v>4.45</v>
      </c>
      <c r="H146" s="7">
        <f t="shared" si="28"/>
        <v>0</v>
      </c>
      <c r="J146" s="9">
        <f>'Glenmere Primary School'!J101+'Hinckley Parks Primary'!J102+'Langmoor Primary School'!J98+'New Lubbesthorpe Primary School'!J107+'OWLS Academy Trust'!J52+'Ravenhurst Primary School'!J104</f>
        <v>111.96000000000001</v>
      </c>
      <c r="K146" s="9">
        <f>'Glenmere Primary School'!K101+'Hinckley Parks Primary'!K102+'Langmoor Primary School'!K98+'New Lubbesthorpe Primary School'!K107+'OWLS Academy Trust'!K52+'Ravenhurst Primary School'!K104</f>
        <v>53.35</v>
      </c>
      <c r="L146" s="9">
        <f>'Glenmere Primary School'!L101+'Hinckley Parks Primary'!L102+'Langmoor Primary School'!L98+'New Lubbesthorpe Primary School'!L107+'OWLS Academy Trust'!L52+'Ravenhurst Primary School'!L104</f>
        <v>0</v>
      </c>
      <c r="M146" s="9">
        <f>'Glenmere Primary School'!M101+'Hinckley Parks Primary'!M102+'Langmoor Primary School'!M98+'New Lubbesthorpe Primary School'!M107+'OWLS Academy Trust'!M52+'Ravenhurst Primary School'!M104</f>
        <v>-58.61</v>
      </c>
      <c r="N146" s="7">
        <f t="shared" si="29"/>
        <v>2.0985941893158389</v>
      </c>
      <c r="P146" s="9">
        <f>'Glenmere Primary School'!P101+'Hinckley Parks Primary'!P102+'Langmoor Primary School'!P98+'New Lubbesthorpe Primary School'!P107+'OWLS Academy Trust'!P52+'Ravenhurst Primary School'!P104</f>
        <v>53.35</v>
      </c>
      <c r="Q146" s="9">
        <f>'Glenmere Primary School'!Q101+'Hinckley Parks Primary'!Q102+'Langmoor Primary School'!Q98+'New Lubbesthorpe Primary School'!Q107+'OWLS Academy Trust'!Q52+'Ravenhurst Primary School'!Q104</f>
        <v>53.35</v>
      </c>
      <c r="R146" s="9">
        <f>'Glenmere Primary School'!R101+'Hinckley Parks Primary'!R102+'Langmoor Primary School'!R98+'New Lubbesthorpe Primary School'!R107+'OWLS Academy Trust'!R52+'Ravenhurst Primary School'!R104</f>
        <v>0</v>
      </c>
      <c r="T146" s="9">
        <f>'Glenmere Primary School'!T101+'Hinckley Parks Primary'!T102+'Langmoor Primary School'!T98+'New Lubbesthorpe Primary School'!T107+'OWLS Academy Trust'!T52+'Ravenhurst Primary School'!T104</f>
        <v>53.35</v>
      </c>
      <c r="U146" s="9">
        <f>'Glenmere Primary School'!U101+'Hinckley Parks Primary'!U102+'Langmoor Primary School'!U98+'New Lubbesthorpe Primary School'!U107+'OWLS Academy Trust'!U52+'Ravenhurst Primary School'!U104</f>
        <v>111.96000000000001</v>
      </c>
      <c r="V146" s="9">
        <f>IF('Glenmere Primary School'!V101="",0,'Glenmere Primary School'!V101)+IF('Hinckley Parks Primary'!V102="",0,'Hinckley Parks Primary'!V102)+IF('Langmoor Primary School'!V98="",0,'Langmoor Primary School'!V98)+IF('New Lubbesthorpe Primary School'!V107="",0,'New Lubbesthorpe Primary School'!V107)+IF('OWLS Academy Trust'!V52="",0,'OWLS Academy Trust'!V52)+IF('Ravenhurst Primary School'!V104="",0,'Ravenhurst Primary School'!V104)</f>
        <v>0</v>
      </c>
      <c r="W146" s="9">
        <f>'Glenmere Primary School'!W101+'Hinckley Parks Primary'!W102+'Langmoor Primary School'!W98+'New Lubbesthorpe Primary School'!W107+'OWLS Academy Trust'!W52+'Ravenhurst Primary School'!W104</f>
        <v>0</v>
      </c>
      <c r="X146" s="9">
        <f>'Glenmere Primary School'!X101+'Hinckley Parks Primary'!X102+'Langmoor Primary School'!X98+'New Lubbesthorpe Primary School'!X107+'OWLS Academy Trust'!X52+'Ravenhurst Primary School'!X104</f>
        <v>111.96000000000001</v>
      </c>
      <c r="Y146" s="9">
        <f>'Glenmere Primary School'!Y101+'Hinckley Parks Primary'!Y102+'Langmoor Primary School'!Y98+'New Lubbesthorpe Primary School'!Y107+'OWLS Academy Trust'!Y52+'Ravenhurst Primary School'!Y104</f>
        <v>-58.61</v>
      </c>
      <c r="Z146" s="7">
        <f t="shared" si="31"/>
        <v>-1.0985941893158389</v>
      </c>
    </row>
    <row r="147" spans="2:26" hidden="1" outlineLevel="1" x14ac:dyDescent="0.25">
      <c r="C147" s="8" t="s">
        <v>154</v>
      </c>
      <c r="D147" s="9">
        <f>'Hinckley Parks Primary'!D104+'New Lubbesthorpe Primary School'!D109+'Newlands Primary School'!D116+'OWLS Academy Trust'!D54+'Ravenhurst Primary School'!D106</f>
        <v>2374.15</v>
      </c>
      <c r="E147" s="9">
        <f>'Hinckley Parks Primary'!E104+'New Lubbesthorpe Primary School'!E109+'Newlands Primary School'!E116+'OWLS Academy Trust'!E54+'Ravenhurst Primary School'!E106</f>
        <v>13.81</v>
      </c>
      <c r="F147" s="9">
        <f>'Hinckley Parks Primary'!F104+'New Lubbesthorpe Primary School'!F109+'Newlands Primary School'!F116+'OWLS Academy Trust'!F54+'Ravenhurst Primary School'!F106</f>
        <v>0</v>
      </c>
      <c r="G147" s="9">
        <f>'Hinckley Parks Primary'!G104+'New Lubbesthorpe Primary School'!G109+'Newlands Primary School'!G116+'OWLS Academy Trust'!G54+'Ravenhurst Primary School'!G106</f>
        <v>-2360.34</v>
      </c>
      <c r="H147" s="7">
        <f t="shared" si="28"/>
        <v>171.91527878349024</v>
      </c>
      <c r="J147" s="9">
        <f>'Hinckley Parks Primary'!J104+'New Lubbesthorpe Primary School'!J109+'Newlands Primary School'!J116+'OWLS Academy Trust'!J54+'Ravenhurst Primary School'!J106</f>
        <v>6264.5499999999993</v>
      </c>
      <c r="K147" s="9">
        <f>'Hinckley Parks Primary'!K104+'New Lubbesthorpe Primary School'!K109+'Newlands Primary School'!K116+'OWLS Academy Trust'!K54+'Ravenhurst Primary School'!K106</f>
        <v>1440.76</v>
      </c>
      <c r="L147" s="9">
        <f>'Hinckley Parks Primary'!L104+'New Lubbesthorpe Primary School'!L109+'Newlands Primary School'!L116+'OWLS Academy Trust'!L54+'Ravenhurst Primary School'!L106</f>
        <v>0</v>
      </c>
      <c r="M147" s="9">
        <f>'Hinckley Parks Primary'!M104+'New Lubbesthorpe Primary School'!M109+'Newlands Primary School'!M116+'OWLS Academy Trust'!M54+'Ravenhurst Primary School'!M106</f>
        <v>-4823.7899999999991</v>
      </c>
      <c r="N147" s="7">
        <f t="shared" si="29"/>
        <v>4.3480871206863041</v>
      </c>
      <c r="P147" s="9">
        <f>'Hinckley Parks Primary'!P104+'New Lubbesthorpe Primary School'!P109+'Newlands Primary School'!P116+'OWLS Academy Trust'!P54+'Ravenhurst Primary School'!P106</f>
        <v>165.76</v>
      </c>
      <c r="Q147" s="9">
        <f>'Hinckley Parks Primary'!Q104+'New Lubbesthorpe Primary School'!Q109+'Newlands Primary School'!Q116+'OWLS Academy Trust'!Q54+'Ravenhurst Primary School'!Q106</f>
        <v>1440.76</v>
      </c>
      <c r="R147" s="9">
        <f>'Hinckley Parks Primary'!R104+'New Lubbesthorpe Primary School'!R109+'Newlands Primary School'!R116+'OWLS Academy Trust'!R54+'Ravenhurst Primary School'!R106</f>
        <v>-1275</v>
      </c>
      <c r="T147" s="9">
        <f>'Hinckley Parks Primary'!T104+'New Lubbesthorpe Primary School'!T109+'Newlands Primary School'!T116+'OWLS Academy Trust'!T54+'Ravenhurst Primary School'!T106</f>
        <v>1440.76</v>
      </c>
      <c r="U147" s="9">
        <f>'Hinckley Parks Primary'!U104+'New Lubbesthorpe Primary School'!U109+'Newlands Primary School'!U116+'OWLS Academy Trust'!U54+'Ravenhurst Primary School'!U106</f>
        <v>6264.5499999999993</v>
      </c>
      <c r="V147" s="9">
        <f>IF('Hinckley Parks Primary'!V104="",0,'Hinckley Parks Primary'!V104)+IF('New Lubbesthorpe Primary School'!V109="",0,'New Lubbesthorpe Primary School'!V109)+IF('Newlands Primary School'!V116="",0,'Newlands Primary School'!V116)+IF('OWLS Academy Trust'!V54="",0,'OWLS Academy Trust'!V54)+IF('Ravenhurst Primary School'!V106="",0,'Ravenhurst Primary School'!V106)</f>
        <v>0</v>
      </c>
      <c r="W147" s="9">
        <f>'Hinckley Parks Primary'!W104+'New Lubbesthorpe Primary School'!W109+'Newlands Primary School'!W116+'OWLS Academy Trust'!W54+'Ravenhurst Primary School'!W106</f>
        <v>0</v>
      </c>
      <c r="X147" s="9">
        <f>'Hinckley Parks Primary'!X104+'New Lubbesthorpe Primary School'!X109+'Newlands Primary School'!X116+'OWLS Academy Trust'!X54+'Ravenhurst Primary School'!X106</f>
        <v>6264.5499999999993</v>
      </c>
      <c r="Y147" s="9">
        <f>'Hinckley Parks Primary'!Y104+'New Lubbesthorpe Primary School'!Y109+'Newlands Primary School'!Y116+'OWLS Academy Trust'!Y54+'Ravenhurst Primary School'!Y106</f>
        <v>-4823.79</v>
      </c>
      <c r="Z147" s="7">
        <f t="shared" si="31"/>
        <v>-3.3480871206863045</v>
      </c>
    </row>
    <row r="148" spans="2:26" hidden="1" outlineLevel="1" x14ac:dyDescent="0.25">
      <c r="C148" s="8" t="s">
        <v>155</v>
      </c>
      <c r="D148" s="9">
        <f>'Hinckley Parks Primary'!D105+'New Lubbesthorpe Primary School'!D110+'OWLS Academy Trust'!D55</f>
        <v>25</v>
      </c>
      <c r="E148" s="9">
        <f>'Hinckley Parks Primary'!E105+'New Lubbesthorpe Primary School'!E110+'OWLS Academy Trust'!E55</f>
        <v>0</v>
      </c>
      <c r="F148" s="9">
        <f>'Hinckley Parks Primary'!F105+'New Lubbesthorpe Primary School'!F110+'OWLS Academy Trust'!F55</f>
        <v>0</v>
      </c>
      <c r="G148" s="9">
        <f>'Hinckley Parks Primary'!G105+'New Lubbesthorpe Primary School'!G110+'OWLS Academy Trust'!G55</f>
        <v>-25</v>
      </c>
      <c r="H148" s="7">
        <f t="shared" si="28"/>
        <v>0</v>
      </c>
      <c r="J148" s="9">
        <f>'Hinckley Parks Primary'!J105+'New Lubbesthorpe Primary School'!J110+'OWLS Academy Trust'!J55</f>
        <v>3665</v>
      </c>
      <c r="K148" s="9">
        <f>'Hinckley Parks Primary'!K105+'New Lubbesthorpe Primary School'!K110+'OWLS Academy Trust'!K55</f>
        <v>925</v>
      </c>
      <c r="L148" s="9">
        <f>'Hinckley Parks Primary'!L105+'New Lubbesthorpe Primary School'!L110+'OWLS Academy Trust'!L55</f>
        <v>0</v>
      </c>
      <c r="M148" s="9">
        <f>'Hinckley Parks Primary'!M105+'New Lubbesthorpe Primary School'!M110+'OWLS Academy Trust'!M55</f>
        <v>-2740</v>
      </c>
      <c r="N148" s="7">
        <f t="shared" si="29"/>
        <v>3.9621621621621621</v>
      </c>
      <c r="P148" s="9">
        <f>'Hinckley Parks Primary'!P105+'New Lubbesthorpe Primary School'!P110+'OWLS Academy Trust'!P55</f>
        <v>2275</v>
      </c>
      <c r="Q148" s="9">
        <f>'Hinckley Parks Primary'!Q105+'New Lubbesthorpe Primary School'!Q110+'OWLS Academy Trust'!Q55</f>
        <v>925</v>
      </c>
      <c r="R148" s="9">
        <f>'Hinckley Parks Primary'!R105+'New Lubbesthorpe Primary School'!R110+'OWLS Academy Trust'!R55</f>
        <v>1350</v>
      </c>
      <c r="T148" s="9">
        <f>'Hinckley Parks Primary'!T105+'New Lubbesthorpe Primary School'!T110+'OWLS Academy Trust'!T55</f>
        <v>925</v>
      </c>
      <c r="U148" s="9">
        <f>'Hinckley Parks Primary'!U105+'New Lubbesthorpe Primary School'!U110+'OWLS Academy Trust'!U55</f>
        <v>3665</v>
      </c>
      <c r="V148" s="9">
        <f>IF('Hinckley Parks Primary'!V105="",0,'Hinckley Parks Primary'!V105)+IF('New Lubbesthorpe Primary School'!V110="",0,'New Lubbesthorpe Primary School'!V110)+IF('OWLS Academy Trust'!V55="",0,'OWLS Academy Trust'!V55)</f>
        <v>0</v>
      </c>
      <c r="W148" s="9">
        <f>'Hinckley Parks Primary'!W105+'New Lubbesthorpe Primary School'!W110+'OWLS Academy Trust'!W55</f>
        <v>0</v>
      </c>
      <c r="X148" s="9">
        <f>'Hinckley Parks Primary'!X105+'New Lubbesthorpe Primary School'!X110+'OWLS Academy Trust'!X55</f>
        <v>3665</v>
      </c>
      <c r="Y148" s="9">
        <f>'Hinckley Parks Primary'!Y105+'New Lubbesthorpe Primary School'!Y110+'OWLS Academy Trust'!Y55</f>
        <v>-2740</v>
      </c>
      <c r="Z148" s="7">
        <f t="shared" si="31"/>
        <v>-2.9621621621621621</v>
      </c>
    </row>
    <row r="149" spans="2:26" hidden="1" outlineLevel="1" x14ac:dyDescent="0.25">
      <c r="C149" s="8" t="s">
        <v>156</v>
      </c>
      <c r="D149" s="9">
        <f>'Langmoor Primary School'!D90</f>
        <v>0</v>
      </c>
      <c r="E149" s="9">
        <f>'Langmoor Primary School'!E90</f>
        <v>668.6</v>
      </c>
      <c r="F149" s="9">
        <f>'Langmoor Primary School'!F90</f>
        <v>0</v>
      </c>
      <c r="G149" s="9">
        <f>'Langmoor Primary School'!G90</f>
        <v>668.6</v>
      </c>
      <c r="H149" s="7">
        <f t="shared" si="28"/>
        <v>0</v>
      </c>
      <c r="J149" s="9">
        <f>'Langmoor Primary School'!J90</f>
        <v>8023.18</v>
      </c>
      <c r="K149" s="9">
        <f>'Langmoor Primary School'!K90</f>
        <v>8023.18</v>
      </c>
      <c r="L149" s="9">
        <f>'Langmoor Primary School'!L90</f>
        <v>0</v>
      </c>
      <c r="M149" s="9">
        <f>'Langmoor Primary School'!M90</f>
        <v>0</v>
      </c>
      <c r="N149" s="7">
        <f t="shared" si="29"/>
        <v>1</v>
      </c>
      <c r="P149" s="9">
        <f>'Langmoor Primary School'!P90</f>
        <v>0</v>
      </c>
      <c r="Q149" s="9">
        <f>'Langmoor Primary School'!Q90</f>
        <v>8023.18</v>
      </c>
      <c r="R149" s="9">
        <f>'Langmoor Primary School'!R90</f>
        <v>-8023.18</v>
      </c>
      <c r="T149" s="9">
        <f>'Langmoor Primary School'!T90</f>
        <v>8023.18</v>
      </c>
      <c r="U149" s="9">
        <f>'Langmoor Primary School'!U90</f>
        <v>8023.18</v>
      </c>
      <c r="V149" s="9">
        <f>IF('Langmoor Primary School'!V90="",0,'Langmoor Primary School'!V90)</f>
        <v>0</v>
      </c>
      <c r="W149" s="9">
        <f>'Langmoor Primary School'!W90</f>
        <v>0</v>
      </c>
      <c r="X149" s="9">
        <f>'Langmoor Primary School'!X90</f>
        <v>8023.18</v>
      </c>
      <c r="Y149" s="9">
        <f>'Langmoor Primary School'!Y90</f>
        <v>0</v>
      </c>
      <c r="Z149" s="7">
        <f t="shared" si="31"/>
        <v>0</v>
      </c>
    </row>
    <row r="150" spans="2:26" hidden="1" outlineLevel="1" x14ac:dyDescent="0.25">
      <c r="C150" s="8" t="s">
        <v>157</v>
      </c>
      <c r="D150" s="9">
        <f>'Langmoor Primary School'!D92+'OWLS Academy Trust'!D49</f>
        <v>0</v>
      </c>
      <c r="E150" s="9">
        <f>'Langmoor Primary School'!E92+'OWLS Academy Trust'!E49</f>
        <v>0</v>
      </c>
      <c r="F150" s="9">
        <f>'Langmoor Primary School'!F92+'OWLS Academy Trust'!F49</f>
        <v>0</v>
      </c>
      <c r="G150" s="9">
        <f>'Langmoor Primary School'!G92+'OWLS Academy Trust'!G49</f>
        <v>0</v>
      </c>
      <c r="H150" s="7">
        <f t="shared" si="28"/>
        <v>0</v>
      </c>
      <c r="J150" s="9">
        <f>'Langmoor Primary School'!J92+'OWLS Academy Trust'!J49</f>
        <v>217.42000000000002</v>
      </c>
      <c r="K150" s="9">
        <f>'Langmoor Primary School'!K92+'OWLS Academy Trust'!K49</f>
        <v>0</v>
      </c>
      <c r="L150" s="9">
        <f>'Langmoor Primary School'!L92+'OWLS Academy Trust'!L49</f>
        <v>0</v>
      </c>
      <c r="M150" s="9">
        <f>'Langmoor Primary School'!M92+'OWLS Academy Trust'!M49</f>
        <v>-217.42000000000002</v>
      </c>
      <c r="N150" s="7">
        <f t="shared" si="29"/>
        <v>0</v>
      </c>
      <c r="P150" s="9">
        <f>'Langmoor Primary School'!P92+'OWLS Academy Trust'!P49</f>
        <v>0</v>
      </c>
      <c r="Q150" s="9">
        <f>'Langmoor Primary School'!Q92+'OWLS Academy Trust'!Q49</f>
        <v>0</v>
      </c>
      <c r="R150" s="9">
        <f>'Langmoor Primary School'!R92+'OWLS Academy Trust'!R49</f>
        <v>0</v>
      </c>
      <c r="T150" s="9">
        <f>'Langmoor Primary School'!T92+'OWLS Academy Trust'!T49</f>
        <v>0</v>
      </c>
      <c r="U150" s="9">
        <f>'Langmoor Primary School'!U92+'OWLS Academy Trust'!U49</f>
        <v>217.42000000000002</v>
      </c>
      <c r="V150" s="9">
        <f>IF('Langmoor Primary School'!V92="",0,'Langmoor Primary School'!V92)+IF('OWLS Academy Trust'!V49="",0,'OWLS Academy Trust'!V49)</f>
        <v>0</v>
      </c>
      <c r="W150" s="9">
        <f>'Langmoor Primary School'!W92+'OWLS Academy Trust'!W49</f>
        <v>0</v>
      </c>
      <c r="X150" s="9">
        <f>'Langmoor Primary School'!X92+'OWLS Academy Trust'!X49</f>
        <v>217.42000000000002</v>
      </c>
      <c r="Y150" s="9">
        <f>'Langmoor Primary School'!Y92+'OWLS Academy Trust'!Y49</f>
        <v>-217.42000000000002</v>
      </c>
      <c r="Z150" s="7">
        <f t="shared" si="31"/>
        <v>0</v>
      </c>
    </row>
    <row r="151" spans="2:26" hidden="1" outlineLevel="1" x14ac:dyDescent="0.25">
      <c r="C151" s="8" t="s">
        <v>158</v>
      </c>
      <c r="D151" s="9">
        <f>'Langmoor Primary School'!D94+'Little Hill Primary School'!D107+'New Lubbesthorpe Primary School'!D103+'Ravenhurst Primary School'!D99</f>
        <v>113</v>
      </c>
      <c r="E151" s="9">
        <f>'Langmoor Primary School'!E94+'Little Hill Primary School'!E107+'New Lubbesthorpe Primary School'!E103+'Ravenhurst Primary School'!E99</f>
        <v>0</v>
      </c>
      <c r="F151" s="9">
        <f>'Langmoor Primary School'!F94+'Little Hill Primary School'!F107+'New Lubbesthorpe Primary School'!F103+'Ravenhurst Primary School'!F99</f>
        <v>0</v>
      </c>
      <c r="G151" s="9">
        <f>'Langmoor Primary School'!G94+'Little Hill Primary School'!G107+'New Lubbesthorpe Primary School'!G103+'Ravenhurst Primary School'!G99</f>
        <v>-113</v>
      </c>
      <c r="H151" s="7">
        <f t="shared" si="28"/>
        <v>0</v>
      </c>
      <c r="J151" s="9">
        <f>'Langmoor Primary School'!J94+'Little Hill Primary School'!J107+'New Lubbesthorpe Primary School'!J103+'Ravenhurst Primary School'!J99</f>
        <v>193.3</v>
      </c>
      <c r="K151" s="9">
        <f>'Langmoor Primary School'!K94+'Little Hill Primary School'!K107+'New Lubbesthorpe Primary School'!K103+'Ravenhurst Primary School'!K99</f>
        <v>0</v>
      </c>
      <c r="L151" s="9">
        <f>'Langmoor Primary School'!L94+'Little Hill Primary School'!L107+'New Lubbesthorpe Primary School'!L103+'Ravenhurst Primary School'!L99</f>
        <v>0</v>
      </c>
      <c r="M151" s="9">
        <f>'Langmoor Primary School'!M94+'Little Hill Primary School'!M107+'New Lubbesthorpe Primary School'!M103+'Ravenhurst Primary School'!M99</f>
        <v>-193.3</v>
      </c>
      <c r="N151" s="7">
        <f t="shared" si="29"/>
        <v>0</v>
      </c>
      <c r="P151" s="9">
        <f>'Langmoor Primary School'!P94+'Little Hill Primary School'!P107+'New Lubbesthorpe Primary School'!P103+'Ravenhurst Primary School'!P99</f>
        <v>0</v>
      </c>
      <c r="Q151" s="9">
        <f>'Langmoor Primary School'!Q94+'Little Hill Primary School'!Q107+'New Lubbesthorpe Primary School'!Q103+'Ravenhurst Primary School'!Q99</f>
        <v>0</v>
      </c>
      <c r="R151" s="9">
        <f>'Langmoor Primary School'!R94+'Little Hill Primary School'!R107+'New Lubbesthorpe Primary School'!R103+'Ravenhurst Primary School'!R99</f>
        <v>0</v>
      </c>
      <c r="T151" s="9">
        <f>'Langmoor Primary School'!T94+'Little Hill Primary School'!T107+'New Lubbesthorpe Primary School'!T103+'Ravenhurst Primary School'!T99</f>
        <v>0</v>
      </c>
      <c r="U151" s="9">
        <f>'Langmoor Primary School'!U94+'Little Hill Primary School'!U107+'New Lubbesthorpe Primary School'!U103+'Ravenhurst Primary School'!U99</f>
        <v>193.3</v>
      </c>
      <c r="V151" s="9">
        <f>IF('Langmoor Primary School'!V94="",0,'Langmoor Primary School'!V94)+IF('Little Hill Primary School'!V107="",0,'Little Hill Primary School'!V107)+IF('New Lubbesthorpe Primary School'!V103="",0,'New Lubbesthorpe Primary School'!V103)+IF('Ravenhurst Primary School'!V99="",0,'Ravenhurst Primary School'!V99)</f>
        <v>0</v>
      </c>
      <c r="W151" s="9">
        <f>'Langmoor Primary School'!W94+'Little Hill Primary School'!W107+'New Lubbesthorpe Primary School'!W103+'Ravenhurst Primary School'!W99</f>
        <v>0</v>
      </c>
      <c r="X151" s="9">
        <f>'Langmoor Primary School'!X94+'Little Hill Primary School'!X107+'New Lubbesthorpe Primary School'!X103+'Ravenhurst Primary School'!X99</f>
        <v>193.3</v>
      </c>
      <c r="Y151" s="9">
        <f>'Langmoor Primary School'!Y94+'Little Hill Primary School'!Y107+'New Lubbesthorpe Primary School'!Y103+'Ravenhurst Primary School'!Y99</f>
        <v>-193.3</v>
      </c>
      <c r="Z151" s="7">
        <f t="shared" si="31"/>
        <v>0</v>
      </c>
    </row>
    <row r="152" spans="2:26" hidden="1" outlineLevel="1" x14ac:dyDescent="0.25">
      <c r="C152" s="8" t="s">
        <v>159</v>
      </c>
      <c r="D152" s="9">
        <f>'Little Hill Primary School'!D103</f>
        <v>0</v>
      </c>
      <c r="E152" s="9">
        <f>'Little Hill Primary School'!E103</f>
        <v>1078.83</v>
      </c>
      <c r="F152" s="9">
        <f>'Little Hill Primary School'!F103</f>
        <v>0</v>
      </c>
      <c r="G152" s="9">
        <f>'Little Hill Primary School'!G103</f>
        <v>1078.83</v>
      </c>
      <c r="H152" s="7">
        <f t="shared" si="28"/>
        <v>0</v>
      </c>
      <c r="J152" s="9">
        <f>'Little Hill Primary School'!J103</f>
        <v>0</v>
      </c>
      <c r="K152" s="9">
        <f>'Little Hill Primary School'!K103</f>
        <v>12945.9</v>
      </c>
      <c r="L152" s="9">
        <f>'Little Hill Primary School'!L103</f>
        <v>0</v>
      </c>
      <c r="M152" s="9">
        <f>'Little Hill Primary School'!M103</f>
        <v>12945.9</v>
      </c>
      <c r="N152" s="7">
        <f t="shared" si="29"/>
        <v>0</v>
      </c>
      <c r="P152" s="9">
        <f>'Little Hill Primary School'!P103</f>
        <v>12945.9</v>
      </c>
      <c r="Q152" s="9">
        <f>'Little Hill Primary School'!Q103</f>
        <v>12945.9</v>
      </c>
      <c r="R152" s="9">
        <f>'Little Hill Primary School'!R103</f>
        <v>0</v>
      </c>
      <c r="T152" s="9">
        <f>'Little Hill Primary School'!T103</f>
        <v>12945.9</v>
      </c>
      <c r="U152" s="9">
        <f>'Little Hill Primary School'!U103</f>
        <v>0</v>
      </c>
      <c r="V152" s="9">
        <f>IF('Little Hill Primary School'!V103="",0,'Little Hill Primary School'!V103)</f>
        <v>0</v>
      </c>
      <c r="W152" s="9">
        <f>'Little Hill Primary School'!W103</f>
        <v>0</v>
      </c>
      <c r="X152" s="9">
        <f>'Little Hill Primary School'!X103</f>
        <v>0</v>
      </c>
      <c r="Y152" s="9">
        <f>'Little Hill Primary School'!Y103</f>
        <v>12945.9</v>
      </c>
      <c r="Z152" s="7">
        <f t="shared" si="31"/>
        <v>1</v>
      </c>
    </row>
    <row r="153" spans="2:26" hidden="1" outlineLevel="1" x14ac:dyDescent="0.25">
      <c r="C153" s="8" t="s">
        <v>160</v>
      </c>
      <c r="D153" s="9">
        <f>'Newlands Primary School'!D114</f>
        <v>0</v>
      </c>
      <c r="E153" s="9">
        <f>'Newlands Primary School'!E114</f>
        <v>43.75</v>
      </c>
      <c r="F153" s="9">
        <f>'Newlands Primary School'!F114</f>
        <v>0</v>
      </c>
      <c r="G153" s="9">
        <f>'Newlands Primary School'!G114</f>
        <v>43.75</v>
      </c>
      <c r="H153" s="7">
        <f t="shared" si="28"/>
        <v>0</v>
      </c>
      <c r="J153" s="9">
        <f>'Newlands Primary School'!J114</f>
        <v>627</v>
      </c>
      <c r="K153" s="9">
        <f>'Newlands Primary School'!K114</f>
        <v>525</v>
      </c>
      <c r="L153" s="9">
        <f>'Newlands Primary School'!L114</f>
        <v>0</v>
      </c>
      <c r="M153" s="9">
        <f>'Newlands Primary School'!M114</f>
        <v>-102</v>
      </c>
      <c r="N153" s="7">
        <f t="shared" si="29"/>
        <v>1.1942857142857144</v>
      </c>
      <c r="P153" s="9">
        <f>'Newlands Primary School'!P114</f>
        <v>250</v>
      </c>
      <c r="Q153" s="9">
        <f>'Newlands Primary School'!Q114</f>
        <v>525</v>
      </c>
      <c r="R153" s="9">
        <f>'Newlands Primary School'!R114</f>
        <v>-275</v>
      </c>
      <c r="T153" s="9">
        <f>'Newlands Primary School'!T114</f>
        <v>525</v>
      </c>
      <c r="U153" s="9">
        <f>'Newlands Primary School'!U114</f>
        <v>627</v>
      </c>
      <c r="V153" s="9">
        <f>IF('Newlands Primary School'!V114="",0,'Newlands Primary School'!V114)</f>
        <v>0</v>
      </c>
      <c r="W153" s="9">
        <f>'Newlands Primary School'!W114</f>
        <v>0</v>
      </c>
      <c r="X153" s="9">
        <f>'Newlands Primary School'!X114</f>
        <v>627</v>
      </c>
      <c r="Y153" s="9">
        <f>'Newlands Primary School'!Y114</f>
        <v>-102</v>
      </c>
      <c r="Z153" s="7">
        <f t="shared" si="31"/>
        <v>-0.19428571428571428</v>
      </c>
    </row>
    <row r="154" spans="2:26" hidden="1" outlineLevel="1" x14ac:dyDescent="0.25">
      <c r="C154" s="8" t="s">
        <v>161</v>
      </c>
      <c r="D154" s="9">
        <f>'OWLS Academy Trust'!D46</f>
        <v>3113</v>
      </c>
      <c r="E154" s="9">
        <f>'OWLS Academy Trust'!E46</f>
        <v>3120.83</v>
      </c>
      <c r="F154" s="9">
        <f>'OWLS Academy Trust'!F46</f>
        <v>0</v>
      </c>
      <c r="G154" s="9">
        <f>'OWLS Academy Trust'!G46</f>
        <v>7.83</v>
      </c>
      <c r="H154" s="7">
        <f t="shared" si="28"/>
        <v>0.99749105205986877</v>
      </c>
      <c r="J154" s="9">
        <f>'OWLS Academy Trust'!J46</f>
        <v>37445</v>
      </c>
      <c r="K154" s="9">
        <f>'OWLS Academy Trust'!K46</f>
        <v>37450</v>
      </c>
      <c r="L154" s="9">
        <f>'OWLS Academy Trust'!L46</f>
        <v>0</v>
      </c>
      <c r="M154" s="9">
        <f>'OWLS Academy Trust'!M46</f>
        <v>5</v>
      </c>
      <c r="N154" s="7">
        <f t="shared" si="29"/>
        <v>0.99986648865153538</v>
      </c>
      <c r="P154" s="9">
        <f>'OWLS Academy Trust'!P46</f>
        <v>37450</v>
      </c>
      <c r="Q154" s="9">
        <f>'OWLS Academy Trust'!Q46</f>
        <v>37450</v>
      </c>
      <c r="R154" s="9">
        <f>'OWLS Academy Trust'!R46</f>
        <v>0</v>
      </c>
      <c r="T154" s="9">
        <f>'OWLS Academy Trust'!T46</f>
        <v>37450</v>
      </c>
      <c r="U154" s="9">
        <f>'OWLS Academy Trust'!U46</f>
        <v>37445</v>
      </c>
      <c r="V154" s="9">
        <f>IF('OWLS Academy Trust'!V46="",0,'OWLS Academy Trust'!V46)</f>
        <v>0</v>
      </c>
      <c r="W154" s="9">
        <f>'OWLS Academy Trust'!W46</f>
        <v>0</v>
      </c>
      <c r="X154" s="9">
        <f>'OWLS Academy Trust'!X46</f>
        <v>37445</v>
      </c>
      <c r="Y154" s="9">
        <f>'OWLS Academy Trust'!Y46</f>
        <v>5</v>
      </c>
      <c r="Z154" s="7">
        <f t="shared" si="31"/>
        <v>1.3351134846461949E-4</v>
      </c>
    </row>
    <row r="155" spans="2:26" hidden="1" outlineLevel="1" x14ac:dyDescent="0.25">
      <c r="C155" s="8" t="s">
        <v>162</v>
      </c>
      <c r="D155" s="9">
        <f>'OWLS Academy Trust'!D48</f>
        <v>0</v>
      </c>
      <c r="E155" s="9">
        <f>'OWLS Academy Trust'!E48</f>
        <v>0</v>
      </c>
      <c r="F155" s="9">
        <f>'OWLS Academy Trust'!F48</f>
        <v>0</v>
      </c>
      <c r="G155" s="9">
        <f>'OWLS Academy Trust'!G48</f>
        <v>0</v>
      </c>
      <c r="H155" s="7">
        <f t="shared" si="28"/>
        <v>0</v>
      </c>
      <c r="J155" s="9">
        <f>'OWLS Academy Trust'!J48</f>
        <v>0</v>
      </c>
      <c r="K155" s="9">
        <f>'OWLS Academy Trust'!K48</f>
        <v>400</v>
      </c>
      <c r="L155" s="9">
        <f>'OWLS Academy Trust'!L48</f>
        <v>0</v>
      </c>
      <c r="M155" s="9">
        <f>'OWLS Academy Trust'!M48</f>
        <v>400</v>
      </c>
      <c r="N155" s="7">
        <f t="shared" si="29"/>
        <v>0</v>
      </c>
      <c r="P155" s="9">
        <f>'OWLS Academy Trust'!P48</f>
        <v>400</v>
      </c>
      <c r="Q155" s="9">
        <f>'OWLS Academy Trust'!Q48</f>
        <v>400</v>
      </c>
      <c r="R155" s="9">
        <f>'OWLS Academy Trust'!R48</f>
        <v>0</v>
      </c>
      <c r="T155" s="9">
        <f>'OWLS Academy Trust'!T48</f>
        <v>400</v>
      </c>
      <c r="U155" s="9">
        <f>'OWLS Academy Trust'!U48</f>
        <v>0</v>
      </c>
      <c r="V155" s="9">
        <f>IF('OWLS Academy Trust'!V48="",0,'OWLS Academy Trust'!V48)</f>
        <v>0</v>
      </c>
      <c r="W155" s="9">
        <f>'OWLS Academy Trust'!W48</f>
        <v>0</v>
      </c>
      <c r="X155" s="9">
        <f>'OWLS Academy Trust'!X48</f>
        <v>0</v>
      </c>
      <c r="Y155" s="9">
        <f>'OWLS Academy Trust'!Y48</f>
        <v>400</v>
      </c>
      <c r="Z155" s="7">
        <f t="shared" si="31"/>
        <v>1</v>
      </c>
    </row>
    <row r="156" spans="2:26" hidden="1" outlineLevel="1" x14ac:dyDescent="0.25">
      <c r="C156" s="8" t="s">
        <v>163</v>
      </c>
      <c r="D156" s="9">
        <f>'Ravenhurst Primary School'!D101</f>
        <v>0</v>
      </c>
      <c r="E156" s="9">
        <f>'Ravenhurst Primary School'!E101</f>
        <v>0</v>
      </c>
      <c r="F156" s="9">
        <f>'Ravenhurst Primary School'!F101</f>
        <v>0</v>
      </c>
      <c r="G156" s="9">
        <f>'Ravenhurst Primary School'!G101</f>
        <v>0</v>
      </c>
      <c r="H156" s="7">
        <f t="shared" si="28"/>
        <v>0</v>
      </c>
      <c r="J156" s="9">
        <f>'Ravenhurst Primary School'!J101</f>
        <v>90</v>
      </c>
      <c r="K156" s="9">
        <f>'Ravenhurst Primary School'!K101</f>
        <v>0</v>
      </c>
      <c r="L156" s="9">
        <f>'Ravenhurst Primary School'!L101</f>
        <v>0</v>
      </c>
      <c r="M156" s="9">
        <f>'Ravenhurst Primary School'!M101</f>
        <v>-90</v>
      </c>
      <c r="N156" s="7">
        <f t="shared" si="29"/>
        <v>0</v>
      </c>
      <c r="P156" s="9">
        <f>'Ravenhurst Primary School'!P101</f>
        <v>0</v>
      </c>
      <c r="Q156" s="9">
        <f>'Ravenhurst Primary School'!Q101</f>
        <v>0</v>
      </c>
      <c r="R156" s="9">
        <f>'Ravenhurst Primary School'!R101</f>
        <v>0</v>
      </c>
      <c r="T156" s="9">
        <f>'Ravenhurst Primary School'!T101</f>
        <v>0</v>
      </c>
      <c r="U156" s="9">
        <f>'Ravenhurst Primary School'!U101</f>
        <v>90</v>
      </c>
      <c r="V156" s="9">
        <f>IF('Ravenhurst Primary School'!V101="",0,'Ravenhurst Primary School'!V101)</f>
        <v>0</v>
      </c>
      <c r="W156" s="9">
        <f>'Ravenhurst Primary School'!W101</f>
        <v>0</v>
      </c>
      <c r="X156" s="9">
        <f>'Ravenhurst Primary School'!X101</f>
        <v>90</v>
      </c>
      <c r="Y156" s="9">
        <f>'Ravenhurst Primary School'!Y101</f>
        <v>-90</v>
      </c>
      <c r="Z156" s="7">
        <f t="shared" si="31"/>
        <v>0</v>
      </c>
    </row>
    <row r="157" spans="2:26" collapsed="1" x14ac:dyDescent="0.25">
      <c r="B157" t="s">
        <v>164</v>
      </c>
      <c r="D157" s="6">
        <f>SUM(D158:D159)</f>
        <v>7037</v>
      </c>
      <c r="E157" s="6">
        <f>SUM(E158:E159)</f>
        <v>444.17</v>
      </c>
      <c r="F157" s="6">
        <f>SUM(F158:F159)</f>
        <v>0</v>
      </c>
      <c r="G157" s="6">
        <f>SUM(G158:G159)</f>
        <v>-6592.83</v>
      </c>
      <c r="H157" s="7">
        <f t="shared" si="28"/>
        <v>15.843033072922529</v>
      </c>
      <c r="J157" s="6">
        <f>SUM(J158:J159)</f>
        <v>145996.71</v>
      </c>
      <c r="K157" s="6">
        <f>SUM(K158:K159)</f>
        <v>78966.03</v>
      </c>
      <c r="L157" s="6">
        <f>SUM(L158:L159)</f>
        <v>0</v>
      </c>
      <c r="M157" s="6">
        <f>SUM(M158:M159)</f>
        <v>-67030.680000000008</v>
      </c>
      <c r="N157" s="7">
        <f t="shared" si="29"/>
        <v>1.8488546277430939</v>
      </c>
      <c r="P157" s="6">
        <f>SUM(P158:P159)</f>
        <v>76903.53</v>
      </c>
      <c r="Q157" s="6">
        <f>SUM(Q158:Q159)</f>
        <v>78966.03</v>
      </c>
      <c r="R157" s="6">
        <f>SUM(R158:R159)</f>
        <v>-2062.5</v>
      </c>
      <c r="T157" s="6">
        <f t="shared" ref="T157:Y157" si="32">SUM(T158:T159)</f>
        <v>78966.03</v>
      </c>
      <c r="U157" s="6">
        <f t="shared" si="32"/>
        <v>145996.71</v>
      </c>
      <c r="V157" s="6">
        <f t="shared" si="32"/>
        <v>0</v>
      </c>
      <c r="W157" s="6">
        <f t="shared" si="32"/>
        <v>0</v>
      </c>
      <c r="X157" s="6">
        <f t="shared" si="32"/>
        <v>145996.71</v>
      </c>
      <c r="Y157" s="6">
        <f t="shared" si="32"/>
        <v>-67030.680000000008</v>
      </c>
      <c r="Z157" s="7">
        <f t="shared" si="31"/>
        <v>-0.84885462774309417</v>
      </c>
    </row>
    <row r="158" spans="2:26" hidden="1" outlineLevel="1" x14ac:dyDescent="0.25">
      <c r="C158" s="8" t="s">
        <v>165</v>
      </c>
      <c r="D158" s="9">
        <f>'Fernvale Primary School'!D105+'Glenmere Primary School'!D104+'Hinckley Parks Primary'!D107+'Hollycroft Primary School'!D93+'Langmoor Primary School'!D101+'Little Hill Primary School'!D113+'New Lubbesthorpe Primary School'!D112+'Newlands Primary School'!D118+'OWLS Academy Trust'!D57+'Ravenhurst Primary School'!D108</f>
        <v>6438</v>
      </c>
      <c r="E158" s="9">
        <f>'Fernvale Primary School'!E105+'Glenmere Primary School'!E104+'Hinckley Parks Primary'!E107+'Hollycroft Primary School'!E93+'Langmoor Primary School'!E101+'Little Hill Primary School'!E113+'New Lubbesthorpe Primary School'!E112+'Newlands Primary School'!E118+'OWLS Academy Trust'!E57+'Ravenhurst Primary School'!E108</f>
        <v>416.67</v>
      </c>
      <c r="F158" s="9">
        <f>'Fernvale Primary School'!F105+'Glenmere Primary School'!F104+'Hinckley Parks Primary'!F107+'Hollycroft Primary School'!F93+'Langmoor Primary School'!F101+'Little Hill Primary School'!F113+'New Lubbesthorpe Primary School'!F112+'Newlands Primary School'!F118+'OWLS Academy Trust'!F57+'Ravenhurst Primary School'!F108</f>
        <v>0</v>
      </c>
      <c r="G158" s="9">
        <f>'Fernvale Primary School'!G105+'Glenmere Primary School'!G104+'Hinckley Parks Primary'!G107+'Hollycroft Primary School'!G93+'Langmoor Primary School'!G101+'Little Hill Primary School'!G113+'New Lubbesthorpe Primary School'!G112+'Newlands Primary School'!G118+'OWLS Academy Trust'!G57+'Ravenhurst Primary School'!G108</f>
        <v>-6021.33</v>
      </c>
      <c r="H158" s="7">
        <f t="shared" si="28"/>
        <v>15.451076391388868</v>
      </c>
      <c r="J158" s="9">
        <f>'Fernvale Primary School'!J105+'Glenmere Primary School'!J104+'Hinckley Parks Primary'!J107+'Hollycroft Primary School'!J93+'Langmoor Primary School'!J101+'Little Hill Primary School'!J113+'New Lubbesthorpe Primary School'!J112+'Newlands Primary School'!J118+'OWLS Academy Trust'!J57+'Ravenhurst Primary School'!J108</f>
        <v>130916.11</v>
      </c>
      <c r="K158" s="9">
        <f>'Fernvale Primary School'!K105+'Glenmere Primary School'!K104+'Hinckley Parks Primary'!K107+'Hollycroft Primary School'!K93+'Langmoor Primary School'!K101+'Little Hill Primary School'!K113+'New Lubbesthorpe Primary School'!K112+'Newlands Primary School'!K118+'OWLS Academy Trust'!K57+'Ravenhurst Primary School'!K108</f>
        <v>64412</v>
      </c>
      <c r="L158" s="9">
        <f>'Fernvale Primary School'!L105+'Glenmere Primary School'!L104+'Hinckley Parks Primary'!L107+'Hollycroft Primary School'!L93+'Langmoor Primary School'!L101+'Little Hill Primary School'!L113+'New Lubbesthorpe Primary School'!L112+'Newlands Primary School'!L118+'OWLS Academy Trust'!L57+'Ravenhurst Primary School'!L108</f>
        <v>0</v>
      </c>
      <c r="M158" s="9">
        <f>'Fernvale Primary School'!M105+'Glenmere Primary School'!M104+'Hinckley Parks Primary'!M107+'Hollycroft Primary School'!M93+'Langmoor Primary School'!M101+'Little Hill Primary School'!M113+'New Lubbesthorpe Primary School'!M112+'Newlands Primary School'!M118+'OWLS Academy Trust'!M57+'Ravenhurst Primary School'!M108</f>
        <v>-66504.11</v>
      </c>
      <c r="N158" s="7">
        <f t="shared" si="29"/>
        <v>2.0324801279264735</v>
      </c>
      <c r="P158" s="9">
        <f>'Fernvale Primary School'!P105+'Glenmere Primary School'!P104+'Hinckley Parks Primary'!P107+'Hollycroft Primary School'!P93+'Langmoor Primary School'!P101+'Little Hill Primary School'!P113+'New Lubbesthorpe Primary School'!P112+'Newlands Primary School'!P118+'OWLS Academy Trust'!P57+'Ravenhurst Primary School'!P108</f>
        <v>64978.5</v>
      </c>
      <c r="Q158" s="9">
        <f>'Fernvale Primary School'!Q105+'Glenmere Primary School'!Q104+'Hinckley Parks Primary'!Q107+'Hollycroft Primary School'!Q93+'Langmoor Primary School'!Q101+'Little Hill Primary School'!Q113+'New Lubbesthorpe Primary School'!Q112+'Newlands Primary School'!Q118+'OWLS Academy Trust'!Q57+'Ravenhurst Primary School'!Q108</f>
        <v>64412</v>
      </c>
      <c r="R158" s="9">
        <f>'Fernvale Primary School'!R105+'Glenmere Primary School'!R104+'Hinckley Parks Primary'!R107+'Hollycroft Primary School'!R93+'Langmoor Primary School'!R101+'Little Hill Primary School'!R113+'New Lubbesthorpe Primary School'!R112+'Newlands Primary School'!R118+'OWLS Academy Trust'!R57+'Ravenhurst Primary School'!R108</f>
        <v>566.5</v>
      </c>
      <c r="T158" s="9">
        <f>'Fernvale Primary School'!T105+'Glenmere Primary School'!T104+'Hinckley Parks Primary'!T107+'Hollycroft Primary School'!T93+'Langmoor Primary School'!T101+'Little Hill Primary School'!T113+'New Lubbesthorpe Primary School'!T112+'Newlands Primary School'!T118+'OWLS Academy Trust'!T57+'Ravenhurst Primary School'!T108</f>
        <v>64412</v>
      </c>
      <c r="U158" s="9">
        <f>'Fernvale Primary School'!U105+'Glenmere Primary School'!U104+'Hinckley Parks Primary'!U107+'Hollycroft Primary School'!U93+'Langmoor Primary School'!U101+'Little Hill Primary School'!U113+'New Lubbesthorpe Primary School'!U112+'Newlands Primary School'!U118+'OWLS Academy Trust'!U57+'Ravenhurst Primary School'!U108</f>
        <v>130916.11</v>
      </c>
      <c r="V158" s="9">
        <f>IF('Fernvale Primary School'!V105="",0,'Fernvale Primary School'!V105)+IF('Glenmere Primary School'!V104="",0,'Glenmere Primary School'!V104)+IF('Hinckley Parks Primary'!V107="",0,'Hinckley Parks Primary'!V107)+IF('Hollycroft Primary School'!V93="",0,'Hollycroft Primary School'!V93)+IF('Langmoor Primary School'!V101="",0,'Langmoor Primary School'!V101)+IF('Little Hill Primary School'!V113="",0,'Little Hill Primary School'!V113)+IF('New Lubbesthorpe Primary School'!V112="",0,'New Lubbesthorpe Primary School'!V112)+IF('Newlands Primary School'!V118="",0,'Newlands Primary School'!V118)+IF('OWLS Academy Trust'!V57="",0,'OWLS Academy Trust'!V57)+IF('Ravenhurst Primary School'!V108="",0,'Ravenhurst Primary School'!V108)</f>
        <v>0</v>
      </c>
      <c r="W158" s="9">
        <f>'Fernvale Primary School'!W105+'Glenmere Primary School'!W104+'Hinckley Parks Primary'!W107+'Hollycroft Primary School'!W93+'Langmoor Primary School'!W101+'Little Hill Primary School'!W113+'New Lubbesthorpe Primary School'!W112+'Newlands Primary School'!W118+'OWLS Academy Trust'!W57+'Ravenhurst Primary School'!W108</f>
        <v>0</v>
      </c>
      <c r="X158" s="9">
        <f>'Fernvale Primary School'!X105+'Glenmere Primary School'!X104+'Hinckley Parks Primary'!X107+'Hollycroft Primary School'!X93+'Langmoor Primary School'!X101+'Little Hill Primary School'!X113+'New Lubbesthorpe Primary School'!X112+'Newlands Primary School'!X118+'OWLS Academy Trust'!X57+'Ravenhurst Primary School'!X108</f>
        <v>130916.11</v>
      </c>
      <c r="Y158" s="9">
        <f>'Fernvale Primary School'!Y105+'Glenmere Primary School'!Y104+'Hinckley Parks Primary'!Y107+'Hollycroft Primary School'!Y93+'Langmoor Primary School'!Y101+'Little Hill Primary School'!Y113+'New Lubbesthorpe Primary School'!Y112+'Newlands Primary School'!Y118+'OWLS Academy Trust'!Y57+'Ravenhurst Primary School'!Y108</f>
        <v>-66504.11</v>
      </c>
      <c r="Z158" s="7">
        <f t="shared" si="31"/>
        <v>-1.0324801279264733</v>
      </c>
    </row>
    <row r="159" spans="2:26" hidden="1" outlineLevel="1" x14ac:dyDescent="0.25">
      <c r="C159" s="8" t="s">
        <v>166</v>
      </c>
      <c r="D159" s="9">
        <f>'Fernvale Primary School'!D106+'Glenmere Primary School'!D105+'Hinckley Parks Primary'!D108+'Hollycroft Primary School'!D94+'Langmoor Primary School'!D102+'Little Hill Primary School'!D114+'New Lubbesthorpe Primary School'!D113+'Newlands Primary School'!D119+'OWLS Academy Trust'!D58+'Ravenhurst Primary School'!D109</f>
        <v>599</v>
      </c>
      <c r="E159" s="9">
        <f>'Fernvale Primary School'!E106+'Glenmere Primary School'!E105+'Hinckley Parks Primary'!E108+'Hollycroft Primary School'!E94+'Langmoor Primary School'!E102+'Little Hill Primary School'!E114+'New Lubbesthorpe Primary School'!E113+'Newlands Primary School'!E119+'OWLS Academy Trust'!E58+'Ravenhurst Primary School'!E109</f>
        <v>27.5</v>
      </c>
      <c r="F159" s="9">
        <f>'Fernvale Primary School'!F106+'Glenmere Primary School'!F105+'Hinckley Parks Primary'!F108+'Hollycroft Primary School'!F94+'Langmoor Primary School'!F102+'Little Hill Primary School'!F114+'New Lubbesthorpe Primary School'!F113+'Newlands Primary School'!F119+'OWLS Academy Trust'!F58+'Ravenhurst Primary School'!F109</f>
        <v>0</v>
      </c>
      <c r="G159" s="9">
        <f>'Fernvale Primary School'!G106+'Glenmere Primary School'!G105+'Hinckley Parks Primary'!G108+'Hollycroft Primary School'!G94+'Langmoor Primary School'!G102+'Little Hill Primary School'!G114+'New Lubbesthorpe Primary School'!G113+'Newlands Primary School'!G119+'OWLS Academy Trust'!G58+'Ravenhurst Primary School'!G109</f>
        <v>-571.5</v>
      </c>
      <c r="H159" s="7">
        <f t="shared" si="28"/>
        <v>21.781818181818181</v>
      </c>
      <c r="J159" s="9">
        <f>'Fernvale Primary School'!J106+'Glenmere Primary School'!J105+'Hinckley Parks Primary'!J108+'Hollycroft Primary School'!J94+'Langmoor Primary School'!J102+'Little Hill Primary School'!J114+'New Lubbesthorpe Primary School'!J113+'Newlands Primary School'!J119+'OWLS Academy Trust'!J58+'Ravenhurst Primary School'!J109</f>
        <v>15080.599999999999</v>
      </c>
      <c r="K159" s="9">
        <f>'Fernvale Primary School'!K106+'Glenmere Primary School'!K105+'Hinckley Parks Primary'!K108+'Hollycroft Primary School'!K94+'Langmoor Primary School'!K102+'Little Hill Primary School'!K114+'New Lubbesthorpe Primary School'!K113+'Newlands Primary School'!K119+'OWLS Academy Trust'!K58+'Ravenhurst Primary School'!K109</f>
        <v>14554.029999999999</v>
      </c>
      <c r="L159" s="9">
        <f>'Fernvale Primary School'!L106+'Glenmere Primary School'!L105+'Hinckley Parks Primary'!L108+'Hollycroft Primary School'!L94+'Langmoor Primary School'!L102+'Little Hill Primary School'!L114+'New Lubbesthorpe Primary School'!L113+'Newlands Primary School'!L119+'OWLS Academy Trust'!L58+'Ravenhurst Primary School'!L109</f>
        <v>0</v>
      </c>
      <c r="M159" s="9">
        <f>'Fernvale Primary School'!M106+'Glenmere Primary School'!M105+'Hinckley Parks Primary'!M108+'Hollycroft Primary School'!M94+'Langmoor Primary School'!M102+'Little Hill Primary School'!M114+'New Lubbesthorpe Primary School'!M113+'Newlands Primary School'!M119+'OWLS Academy Trust'!M58+'Ravenhurst Primary School'!M109</f>
        <v>-526.57000000000028</v>
      </c>
      <c r="N159" s="7">
        <f t="shared" si="29"/>
        <v>1.0361803569183243</v>
      </c>
      <c r="P159" s="9">
        <f>'Fernvale Primary School'!P106+'Glenmere Primary School'!P105+'Hinckley Parks Primary'!P108+'Hollycroft Primary School'!P94+'Langmoor Primary School'!P102+'Little Hill Primary School'!P114+'New Lubbesthorpe Primary School'!P113+'Newlands Primary School'!P119+'OWLS Academy Trust'!P58+'Ravenhurst Primary School'!P109</f>
        <v>11925.029999999999</v>
      </c>
      <c r="Q159" s="9">
        <f>'Fernvale Primary School'!Q106+'Glenmere Primary School'!Q105+'Hinckley Parks Primary'!Q108+'Hollycroft Primary School'!Q94+'Langmoor Primary School'!Q102+'Little Hill Primary School'!Q114+'New Lubbesthorpe Primary School'!Q113+'Newlands Primary School'!Q119+'OWLS Academy Trust'!Q58+'Ravenhurst Primary School'!Q109</f>
        <v>14554.029999999999</v>
      </c>
      <c r="R159" s="9">
        <f>'Fernvale Primary School'!R106+'Glenmere Primary School'!R105+'Hinckley Parks Primary'!R108+'Hollycroft Primary School'!R94+'Langmoor Primary School'!R102+'Little Hill Primary School'!R114+'New Lubbesthorpe Primary School'!R113+'Newlands Primary School'!R119+'OWLS Academy Trust'!R58+'Ravenhurst Primary School'!R109</f>
        <v>-2629</v>
      </c>
      <c r="T159" s="9">
        <f>'Fernvale Primary School'!T106+'Glenmere Primary School'!T105+'Hinckley Parks Primary'!T108+'Hollycroft Primary School'!T94+'Langmoor Primary School'!T102+'Little Hill Primary School'!T114+'New Lubbesthorpe Primary School'!T113+'Newlands Primary School'!T119+'OWLS Academy Trust'!T58+'Ravenhurst Primary School'!T109</f>
        <v>14554.029999999999</v>
      </c>
      <c r="U159" s="9">
        <f>'Fernvale Primary School'!U106+'Glenmere Primary School'!U105+'Hinckley Parks Primary'!U108+'Hollycroft Primary School'!U94+'Langmoor Primary School'!U102+'Little Hill Primary School'!U114+'New Lubbesthorpe Primary School'!U113+'Newlands Primary School'!U119+'OWLS Academy Trust'!U58+'Ravenhurst Primary School'!U109</f>
        <v>15080.599999999999</v>
      </c>
      <c r="V159" s="9">
        <f>IF('Fernvale Primary School'!V106="",0,'Fernvale Primary School'!V106)+IF('Glenmere Primary School'!V105="",0,'Glenmere Primary School'!V105)+IF('Hinckley Parks Primary'!V108="",0,'Hinckley Parks Primary'!V108)+IF('Hollycroft Primary School'!V94="",0,'Hollycroft Primary School'!V94)+IF('Langmoor Primary School'!V102="",0,'Langmoor Primary School'!V102)+IF('Little Hill Primary School'!V114="",0,'Little Hill Primary School'!V114)+IF('New Lubbesthorpe Primary School'!V113="",0,'New Lubbesthorpe Primary School'!V113)+IF('Newlands Primary School'!V119="",0,'Newlands Primary School'!V119)+IF('OWLS Academy Trust'!V58="",0,'OWLS Academy Trust'!V58)+IF('Ravenhurst Primary School'!V109="",0,'Ravenhurst Primary School'!V109)</f>
        <v>0</v>
      </c>
      <c r="W159" s="9">
        <f>'Fernvale Primary School'!W106+'Glenmere Primary School'!W105+'Hinckley Parks Primary'!W108+'Hollycroft Primary School'!W94+'Langmoor Primary School'!W102+'Little Hill Primary School'!W114+'New Lubbesthorpe Primary School'!W113+'Newlands Primary School'!W119+'OWLS Academy Trust'!W58+'Ravenhurst Primary School'!W109</f>
        <v>0</v>
      </c>
      <c r="X159" s="9">
        <f>'Fernvale Primary School'!X106+'Glenmere Primary School'!X105+'Hinckley Parks Primary'!X108+'Hollycroft Primary School'!X94+'Langmoor Primary School'!X102+'Little Hill Primary School'!X114+'New Lubbesthorpe Primary School'!X113+'Newlands Primary School'!X119+'OWLS Academy Trust'!X58+'Ravenhurst Primary School'!X109</f>
        <v>15080.599999999999</v>
      </c>
      <c r="Y159" s="9">
        <f>'Fernvale Primary School'!Y106+'Glenmere Primary School'!Y105+'Hinckley Parks Primary'!Y108+'Hollycroft Primary School'!Y94+'Langmoor Primary School'!Y102+'Little Hill Primary School'!Y114+'New Lubbesthorpe Primary School'!Y113+'Newlands Primary School'!Y119+'OWLS Academy Trust'!Y58+'Ravenhurst Primary School'!Y109</f>
        <v>-526.57000000000016</v>
      </c>
      <c r="Z159" s="7">
        <f t="shared" si="31"/>
        <v>-3.6180356918324358E-2</v>
      </c>
    </row>
    <row r="160" spans="2:26" collapsed="1" x14ac:dyDescent="0.25">
      <c r="B160" t="s">
        <v>167</v>
      </c>
      <c r="D160" s="6">
        <f>SUM(D161:D164)</f>
        <v>18552.599999999999</v>
      </c>
      <c r="E160" s="6">
        <f>SUM(E161:E164)</f>
        <v>13280.03</v>
      </c>
      <c r="F160" s="6">
        <f>SUM(F161:F164)</f>
        <v>0</v>
      </c>
      <c r="G160" s="6">
        <f>SUM(G161:G164)</f>
        <v>-5272.57</v>
      </c>
      <c r="H160" s="7">
        <f t="shared" si="28"/>
        <v>1.397029976588908</v>
      </c>
      <c r="J160" s="6">
        <f>SUM(J161:J164)</f>
        <v>122172.92</v>
      </c>
      <c r="K160" s="6">
        <f>SUM(K161:K164)</f>
        <v>109182.73999999999</v>
      </c>
      <c r="L160" s="6">
        <f>SUM(L161:L164)</f>
        <v>0</v>
      </c>
      <c r="M160" s="6">
        <f>SUM(M161:M164)</f>
        <v>-12990.179999999997</v>
      </c>
      <c r="N160" s="7">
        <f t="shared" si="29"/>
        <v>1.1189764975672896</v>
      </c>
      <c r="P160" s="6">
        <f>SUM(P161:P164)</f>
        <v>103646.06999999999</v>
      </c>
      <c r="Q160" s="6">
        <f>SUM(Q161:Q164)</f>
        <v>109182.73999999999</v>
      </c>
      <c r="R160" s="6">
        <f>SUM(R161:R164)</f>
        <v>-5536.67</v>
      </c>
      <c r="T160" s="6">
        <f t="shared" ref="T160:Y160" si="33">SUM(T161:T164)</f>
        <v>109182.73999999999</v>
      </c>
      <c r="U160" s="6">
        <f t="shared" si="33"/>
        <v>122172.92</v>
      </c>
      <c r="V160" s="6">
        <f t="shared" si="33"/>
        <v>0</v>
      </c>
      <c r="W160" s="6">
        <f t="shared" si="33"/>
        <v>0</v>
      </c>
      <c r="X160" s="6">
        <f t="shared" si="33"/>
        <v>122172.92</v>
      </c>
      <c r="Y160" s="6">
        <f t="shared" si="33"/>
        <v>-12990.179999999997</v>
      </c>
      <c r="Z160" s="7">
        <f t="shared" si="31"/>
        <v>-0.11897649756728947</v>
      </c>
    </row>
    <row r="161" spans="2:26" hidden="1" outlineLevel="1" x14ac:dyDescent="0.25">
      <c r="C161" s="8" t="s">
        <v>168</v>
      </c>
      <c r="D161" s="9">
        <f>'Fernvale Primary School'!D108+'Glenmere Primary School'!D107+'Hinckley Parks Primary'!D110+'Hollycroft Primary School'!D96+'Langmoor Primary School'!D104+'Little Hill Primary School'!D117+'New Lubbesthorpe Primary School'!D115+'Newlands Primary School'!D121+'Ravenhurst Primary School'!D111</f>
        <v>14573.119999999999</v>
      </c>
      <c r="E161" s="9">
        <f>'Fernvale Primary School'!E108+'Glenmere Primary School'!E107+'Hinckley Parks Primary'!E110+'Hollycroft Primary School'!E96+'Langmoor Primary School'!E104+'Little Hill Primary School'!E117+'New Lubbesthorpe Primary School'!E115+'Newlands Primary School'!E121+'Ravenhurst Primary School'!E111</f>
        <v>8362.93</v>
      </c>
      <c r="F161" s="9">
        <f>'Fernvale Primary School'!F108+'Glenmere Primary School'!F107+'Hinckley Parks Primary'!F110+'Hollycroft Primary School'!F96+'Langmoor Primary School'!F104+'Little Hill Primary School'!F117+'New Lubbesthorpe Primary School'!F115+'Newlands Primary School'!F121+'Ravenhurst Primary School'!F111</f>
        <v>0</v>
      </c>
      <c r="G161" s="9">
        <f>'Fernvale Primary School'!G108+'Glenmere Primary School'!G107+'Hinckley Parks Primary'!G110+'Hollycroft Primary School'!G96+'Langmoor Primary School'!G104+'Little Hill Primary School'!G117+'New Lubbesthorpe Primary School'!G115+'Newlands Primary School'!G121+'Ravenhurst Primary School'!G111</f>
        <v>-6210.1900000000005</v>
      </c>
      <c r="H161" s="7">
        <f t="shared" si="28"/>
        <v>1.742585433574118</v>
      </c>
      <c r="J161" s="9">
        <f>'Fernvale Primary School'!J108+'Glenmere Primary School'!J107+'Hinckley Parks Primary'!J110+'Hollycroft Primary School'!J96+'Langmoor Primary School'!J104+'Little Hill Primary School'!J117+'New Lubbesthorpe Primary School'!J115+'Newlands Primary School'!J121+'Ravenhurst Primary School'!J111</f>
        <v>83498.080000000002</v>
      </c>
      <c r="K161" s="9">
        <f>'Fernvale Primary School'!K108+'Glenmere Primary School'!K107+'Hinckley Parks Primary'!K110+'Hollycroft Primary School'!K96+'Langmoor Primary School'!K104+'Little Hill Primary School'!K117+'New Lubbesthorpe Primary School'!K115+'Newlands Primary School'!K121+'Ravenhurst Primary School'!K111</f>
        <v>73652.83</v>
      </c>
      <c r="L161" s="9">
        <f>'Fernvale Primary School'!L108+'Glenmere Primary School'!L107+'Hinckley Parks Primary'!L110+'Hollycroft Primary School'!L96+'Langmoor Primary School'!L104+'Little Hill Primary School'!L117+'New Lubbesthorpe Primary School'!L115+'Newlands Primary School'!L121+'Ravenhurst Primary School'!L111</f>
        <v>0</v>
      </c>
      <c r="M161" s="9">
        <f>'Fernvale Primary School'!M108+'Glenmere Primary School'!M107+'Hinckley Parks Primary'!M110+'Hollycroft Primary School'!M96+'Langmoor Primary School'!M104+'Little Hill Primary School'!M117+'New Lubbesthorpe Primary School'!M115+'Newlands Primary School'!M121+'Ravenhurst Primary School'!M111</f>
        <v>-9845.2499999999964</v>
      </c>
      <c r="N161" s="7">
        <f t="shared" si="29"/>
        <v>1.1336710347721872</v>
      </c>
      <c r="P161" s="9">
        <f>'Fernvale Primary School'!P108+'Glenmere Primary School'!P107+'Hinckley Parks Primary'!P110+'Hollycroft Primary School'!P96+'Langmoor Primary School'!P104+'Little Hill Primary School'!P117+'New Lubbesthorpe Primary School'!P115+'Newlands Primary School'!P121+'Ravenhurst Primary School'!P111</f>
        <v>75392.53</v>
      </c>
      <c r="Q161" s="9">
        <f>'Fernvale Primary School'!Q108+'Glenmere Primary School'!Q107+'Hinckley Parks Primary'!Q110+'Hollycroft Primary School'!Q96+'Langmoor Primary School'!Q104+'Little Hill Primary School'!Q117+'New Lubbesthorpe Primary School'!Q115+'Newlands Primary School'!Q121+'Ravenhurst Primary School'!Q111</f>
        <v>73652.83</v>
      </c>
      <c r="R161" s="9">
        <f>'Fernvale Primary School'!R108+'Glenmere Primary School'!R107+'Hinckley Parks Primary'!R110+'Hollycroft Primary School'!R96+'Langmoor Primary School'!R104+'Little Hill Primary School'!R117+'New Lubbesthorpe Primary School'!R115+'Newlands Primary School'!R121+'Ravenhurst Primary School'!R111</f>
        <v>1739.6999999999998</v>
      </c>
      <c r="T161" s="9">
        <f>'Fernvale Primary School'!T108+'Glenmere Primary School'!T107+'Hinckley Parks Primary'!T110+'Hollycroft Primary School'!T96+'Langmoor Primary School'!T104+'Little Hill Primary School'!T117+'New Lubbesthorpe Primary School'!T115+'Newlands Primary School'!T121+'Ravenhurst Primary School'!T111</f>
        <v>73652.83</v>
      </c>
      <c r="U161" s="9">
        <f>'Fernvale Primary School'!U108+'Glenmere Primary School'!U107+'Hinckley Parks Primary'!U110+'Hollycroft Primary School'!U96+'Langmoor Primary School'!U104+'Little Hill Primary School'!U117+'New Lubbesthorpe Primary School'!U115+'Newlands Primary School'!U121+'Ravenhurst Primary School'!U111</f>
        <v>83498.080000000002</v>
      </c>
      <c r="V161" s="9">
        <f>IF('Fernvale Primary School'!V108="",0,'Fernvale Primary School'!V108)+IF('Glenmere Primary School'!V107="",0,'Glenmere Primary School'!V107)+IF('Hinckley Parks Primary'!V110="",0,'Hinckley Parks Primary'!V110)+IF('Hollycroft Primary School'!V96="",0,'Hollycroft Primary School'!V96)+IF('Langmoor Primary School'!V104="",0,'Langmoor Primary School'!V104)+IF('Little Hill Primary School'!V117="",0,'Little Hill Primary School'!V117)+IF('New Lubbesthorpe Primary School'!V115="",0,'New Lubbesthorpe Primary School'!V115)+IF('Newlands Primary School'!V121="",0,'Newlands Primary School'!V121)+IF('Ravenhurst Primary School'!V111="",0,'Ravenhurst Primary School'!V111)</f>
        <v>0</v>
      </c>
      <c r="W161" s="9">
        <f>'Fernvale Primary School'!W108+'Glenmere Primary School'!W107+'Hinckley Parks Primary'!W110+'Hollycroft Primary School'!W96+'Langmoor Primary School'!W104+'Little Hill Primary School'!W117+'New Lubbesthorpe Primary School'!W115+'Newlands Primary School'!W121+'Ravenhurst Primary School'!W111</f>
        <v>0</v>
      </c>
      <c r="X161" s="9">
        <f>'Fernvale Primary School'!X108+'Glenmere Primary School'!X107+'Hinckley Parks Primary'!X110+'Hollycroft Primary School'!X96+'Langmoor Primary School'!X104+'Little Hill Primary School'!X117+'New Lubbesthorpe Primary School'!X115+'Newlands Primary School'!X121+'Ravenhurst Primary School'!X111</f>
        <v>83498.080000000002</v>
      </c>
      <c r="Y161" s="9">
        <f>'Fernvale Primary School'!Y108+'Glenmere Primary School'!Y107+'Hinckley Parks Primary'!Y110+'Hollycroft Primary School'!Y96+'Langmoor Primary School'!Y104+'Little Hill Primary School'!Y117+'New Lubbesthorpe Primary School'!Y115+'Newlands Primary School'!Y121+'Ravenhurst Primary School'!Y111</f>
        <v>-9845.2499999999964</v>
      </c>
      <c r="Z161" s="7">
        <f t="shared" si="31"/>
        <v>-0.13367103477218725</v>
      </c>
    </row>
    <row r="162" spans="2:26" hidden="1" outlineLevel="1" x14ac:dyDescent="0.25">
      <c r="C162" s="8" t="s">
        <v>169</v>
      </c>
      <c r="D162" s="9">
        <f>'Fernvale Primary School'!D109+'Glenmere Primary School'!D108+'Hinckley Parks Primary'!D111+'Hollycroft Primary School'!D97+'Langmoor Primary School'!D105+'Little Hill Primary School'!D118+'New Lubbesthorpe Primary School'!D116+'Newlands Primary School'!D122+'Ravenhurst Primary School'!D112</f>
        <v>3979.4799999999996</v>
      </c>
      <c r="E162" s="9">
        <f>'Fernvale Primary School'!E109+'Glenmere Primary School'!E108+'Hinckley Parks Primary'!E111+'Hollycroft Primary School'!E97+'Langmoor Primary School'!E105+'Little Hill Primary School'!E118+'New Lubbesthorpe Primary School'!E116+'Newlands Primary School'!E122+'Ravenhurst Primary School'!E112</f>
        <v>2978</v>
      </c>
      <c r="F162" s="9">
        <f>'Fernvale Primary School'!F109+'Glenmere Primary School'!F108+'Hinckley Parks Primary'!F111+'Hollycroft Primary School'!F97+'Langmoor Primary School'!F105+'Little Hill Primary School'!F118+'New Lubbesthorpe Primary School'!F116+'Newlands Primary School'!F122+'Ravenhurst Primary School'!F112</f>
        <v>0</v>
      </c>
      <c r="G162" s="9">
        <f>'Fernvale Primary School'!G109+'Glenmere Primary School'!G108+'Hinckley Parks Primary'!G111+'Hollycroft Primary School'!G97+'Langmoor Primary School'!G105+'Little Hill Primary School'!G118+'New Lubbesthorpe Primary School'!G116+'Newlands Primary School'!G122+'Ravenhurst Primary School'!G112</f>
        <v>-1001.48</v>
      </c>
      <c r="H162" s="7">
        <f t="shared" si="28"/>
        <v>1.3362928139691066</v>
      </c>
      <c r="J162" s="9">
        <f>'Fernvale Primary School'!J109+'Glenmere Primary School'!J108+'Hinckley Parks Primary'!J111+'Hollycroft Primary School'!J97+'Langmoor Primary School'!J105+'Little Hill Primary School'!J118+'New Lubbesthorpe Primary School'!J116+'Newlands Primary School'!J122+'Ravenhurst Primary School'!J112</f>
        <v>19435.25</v>
      </c>
      <c r="K162" s="9">
        <f>'Fernvale Primary School'!K109+'Glenmere Primary School'!K108+'Hinckley Parks Primary'!K111+'Hollycroft Primary School'!K97+'Langmoor Primary School'!K105+'Little Hill Primary School'!K118+'New Lubbesthorpe Primary School'!K116+'Newlands Primary School'!K122+'Ravenhurst Primary School'!K112</f>
        <v>17160.07</v>
      </c>
      <c r="L162" s="9">
        <f>'Fernvale Primary School'!L109+'Glenmere Primary School'!L108+'Hinckley Parks Primary'!L111+'Hollycroft Primary School'!L97+'Langmoor Primary School'!L105+'Little Hill Primary School'!L118+'New Lubbesthorpe Primary School'!L116+'Newlands Primary School'!L122+'Ravenhurst Primary School'!L112</f>
        <v>0</v>
      </c>
      <c r="M162" s="9">
        <f>'Fernvale Primary School'!M109+'Glenmere Primary School'!M108+'Hinckley Parks Primary'!M111+'Hollycroft Primary School'!M97+'Langmoor Primary School'!M105+'Little Hill Primary School'!M118+'New Lubbesthorpe Primary School'!M116+'Newlands Primary School'!M122+'Ravenhurst Primary School'!M112</f>
        <v>-2275.1799999999998</v>
      </c>
      <c r="N162" s="7">
        <f t="shared" si="29"/>
        <v>1.1325857062354641</v>
      </c>
      <c r="P162" s="9">
        <f>'Fernvale Primary School'!P109+'Glenmere Primary School'!P108+'Hinckley Parks Primary'!P111+'Hollycroft Primary School'!P97+'Langmoor Primary School'!P105+'Little Hill Primary School'!P118+'New Lubbesthorpe Primary School'!P116+'Newlands Primary School'!P122+'Ravenhurst Primary School'!P112</f>
        <v>17969.509999999998</v>
      </c>
      <c r="Q162" s="9">
        <f>'Fernvale Primary School'!Q109+'Glenmere Primary School'!Q108+'Hinckley Parks Primary'!Q111+'Hollycroft Primary School'!Q97+'Langmoor Primary School'!Q105+'Little Hill Primary School'!Q118+'New Lubbesthorpe Primary School'!Q116+'Newlands Primary School'!Q122+'Ravenhurst Primary School'!Q112</f>
        <v>17160.07</v>
      </c>
      <c r="R162" s="9">
        <f>'Fernvale Primary School'!R109+'Glenmere Primary School'!R108+'Hinckley Parks Primary'!R111+'Hollycroft Primary School'!R97+'Langmoor Primary School'!R105+'Little Hill Primary School'!R118+'New Lubbesthorpe Primary School'!R116+'Newlands Primary School'!R122+'Ravenhurst Primary School'!R112</f>
        <v>809.44</v>
      </c>
      <c r="T162" s="9">
        <f>'Fernvale Primary School'!T109+'Glenmere Primary School'!T108+'Hinckley Parks Primary'!T111+'Hollycroft Primary School'!T97+'Langmoor Primary School'!T105+'Little Hill Primary School'!T118+'New Lubbesthorpe Primary School'!T116+'Newlands Primary School'!T122+'Ravenhurst Primary School'!T112</f>
        <v>17160.07</v>
      </c>
      <c r="U162" s="9">
        <f>'Fernvale Primary School'!U109+'Glenmere Primary School'!U108+'Hinckley Parks Primary'!U111+'Hollycroft Primary School'!U97+'Langmoor Primary School'!U105+'Little Hill Primary School'!U118+'New Lubbesthorpe Primary School'!U116+'Newlands Primary School'!U122+'Ravenhurst Primary School'!U112</f>
        <v>19435.25</v>
      </c>
      <c r="V162" s="9">
        <f>IF('Fernvale Primary School'!V109="",0,'Fernvale Primary School'!V109)+IF('Glenmere Primary School'!V108="",0,'Glenmere Primary School'!V108)+IF('Hinckley Parks Primary'!V111="",0,'Hinckley Parks Primary'!V111)+IF('Hollycroft Primary School'!V97="",0,'Hollycroft Primary School'!V97)+IF('Langmoor Primary School'!V105="",0,'Langmoor Primary School'!V105)+IF('Little Hill Primary School'!V118="",0,'Little Hill Primary School'!V118)+IF('New Lubbesthorpe Primary School'!V116="",0,'New Lubbesthorpe Primary School'!V116)+IF('Newlands Primary School'!V122="",0,'Newlands Primary School'!V122)+IF('Ravenhurst Primary School'!V112="",0,'Ravenhurst Primary School'!V112)</f>
        <v>0</v>
      </c>
      <c r="W162" s="9">
        <f>'Fernvale Primary School'!W109+'Glenmere Primary School'!W108+'Hinckley Parks Primary'!W111+'Hollycroft Primary School'!W97+'Langmoor Primary School'!W105+'Little Hill Primary School'!W118+'New Lubbesthorpe Primary School'!W116+'Newlands Primary School'!W122+'Ravenhurst Primary School'!W112</f>
        <v>0</v>
      </c>
      <c r="X162" s="9">
        <f>'Fernvale Primary School'!X109+'Glenmere Primary School'!X108+'Hinckley Parks Primary'!X111+'Hollycroft Primary School'!X97+'Langmoor Primary School'!X105+'Little Hill Primary School'!X118+'New Lubbesthorpe Primary School'!X116+'Newlands Primary School'!X122+'Ravenhurst Primary School'!X112</f>
        <v>19435.25</v>
      </c>
      <c r="Y162" s="9">
        <f>'Fernvale Primary School'!Y109+'Glenmere Primary School'!Y108+'Hinckley Parks Primary'!Y111+'Hollycroft Primary School'!Y97+'Langmoor Primary School'!Y105+'Little Hill Primary School'!Y118+'New Lubbesthorpe Primary School'!Y116+'Newlands Primary School'!Y122+'Ravenhurst Primary School'!Y112</f>
        <v>-2275.1799999999994</v>
      </c>
      <c r="Z162" s="7">
        <f t="shared" si="31"/>
        <v>-0.13258570623546403</v>
      </c>
    </row>
    <row r="163" spans="2:26" hidden="1" outlineLevel="1" x14ac:dyDescent="0.25">
      <c r="C163" s="8" t="s">
        <v>170</v>
      </c>
      <c r="D163" s="9">
        <f>'Fernvale Primary School'!D110+'Glenmere Primary School'!D109+'Hinckley Parks Primary'!D112+'Hollycroft Primary School'!D98+'Langmoor Primary School'!D106+'Little Hill Primary School'!D119+'New Lubbesthorpe Primary School'!D117+'Newlands Primary School'!D123+'Ravenhurst Primary School'!D113</f>
        <v>0</v>
      </c>
      <c r="E163" s="9">
        <f>'Fernvale Primary School'!E110+'Glenmere Primary School'!E109+'Hinckley Parks Primary'!E112+'Hollycroft Primary School'!E98+'Langmoor Primary School'!E106+'Little Hill Primary School'!E119+'New Lubbesthorpe Primary School'!E117+'Newlands Primary School'!E123+'Ravenhurst Primary School'!E113</f>
        <v>1939.1000000000001</v>
      </c>
      <c r="F163" s="9">
        <f>'Fernvale Primary School'!F110+'Glenmere Primary School'!F109+'Hinckley Parks Primary'!F112+'Hollycroft Primary School'!F98+'Langmoor Primary School'!F106+'Little Hill Primary School'!F119+'New Lubbesthorpe Primary School'!F117+'Newlands Primary School'!F123+'Ravenhurst Primary School'!F113</f>
        <v>0</v>
      </c>
      <c r="G163" s="9">
        <f>'Fernvale Primary School'!G110+'Glenmere Primary School'!G109+'Hinckley Parks Primary'!G112+'Hollycroft Primary School'!G98+'Langmoor Primary School'!G106+'Little Hill Primary School'!G119+'New Lubbesthorpe Primary School'!G117+'Newlands Primary School'!G123+'Ravenhurst Primary School'!G113</f>
        <v>1939.1000000000001</v>
      </c>
      <c r="H163" s="7">
        <f t="shared" si="28"/>
        <v>0</v>
      </c>
      <c r="J163" s="9">
        <f>'Fernvale Primary School'!J110+'Glenmere Primary School'!J109+'Hinckley Parks Primary'!J112+'Hollycroft Primary School'!J98+'Langmoor Primary School'!J106+'Little Hill Primary School'!J119+'New Lubbesthorpe Primary School'!J117+'Newlands Primary School'!J123+'Ravenhurst Primary School'!J113</f>
        <v>18923.14</v>
      </c>
      <c r="K163" s="9">
        <f>'Fernvale Primary School'!K110+'Glenmere Primary School'!K109+'Hinckley Parks Primary'!K112+'Hollycroft Primary School'!K98+'Langmoor Primary School'!K106+'Little Hill Primary School'!K119+'New Lubbesthorpe Primary School'!K117+'Newlands Primary School'!K123+'Ravenhurst Primary School'!K113</f>
        <v>18369.839999999997</v>
      </c>
      <c r="L163" s="9">
        <f>'Fernvale Primary School'!L110+'Glenmere Primary School'!L109+'Hinckley Parks Primary'!L112+'Hollycroft Primary School'!L98+'Langmoor Primary School'!L106+'Little Hill Primary School'!L119+'New Lubbesthorpe Primary School'!L117+'Newlands Primary School'!L123+'Ravenhurst Primary School'!L113</f>
        <v>0</v>
      </c>
      <c r="M163" s="9">
        <f>'Fernvale Primary School'!M110+'Glenmere Primary School'!M109+'Hinckley Parks Primary'!M112+'Hollycroft Primary School'!M98+'Langmoor Primary School'!M106+'Little Hill Primary School'!M119+'New Lubbesthorpe Primary School'!M117+'Newlands Primary School'!M123+'Ravenhurst Primary School'!M113</f>
        <v>-553.29999999999995</v>
      </c>
      <c r="N163" s="7">
        <f t="shared" si="29"/>
        <v>1.0301200228200138</v>
      </c>
      <c r="P163" s="9">
        <f>'Fernvale Primary School'!P110+'Glenmere Primary School'!P109+'Hinckley Parks Primary'!P112+'Hollycroft Primary School'!P98+'Langmoor Primary School'!P106+'Little Hill Primary School'!P119+'New Lubbesthorpe Primary School'!P117+'Newlands Primary School'!P123+'Ravenhurst Primary School'!P113</f>
        <v>10284.030000000001</v>
      </c>
      <c r="Q163" s="9">
        <f>'Fernvale Primary School'!Q110+'Glenmere Primary School'!Q109+'Hinckley Parks Primary'!Q112+'Hollycroft Primary School'!Q98+'Langmoor Primary School'!Q106+'Little Hill Primary School'!Q119+'New Lubbesthorpe Primary School'!Q117+'Newlands Primary School'!Q123+'Ravenhurst Primary School'!Q113</f>
        <v>18369.839999999997</v>
      </c>
      <c r="R163" s="9">
        <f>'Fernvale Primary School'!R110+'Glenmere Primary School'!R109+'Hinckley Parks Primary'!R112+'Hollycroft Primary School'!R98+'Langmoor Primary School'!R106+'Little Hill Primary School'!R119+'New Lubbesthorpe Primary School'!R117+'Newlands Primary School'!R123+'Ravenhurst Primary School'!R113</f>
        <v>-8085.81</v>
      </c>
      <c r="T163" s="9">
        <f>'Fernvale Primary School'!T110+'Glenmere Primary School'!T109+'Hinckley Parks Primary'!T112+'Hollycroft Primary School'!T98+'Langmoor Primary School'!T106+'Little Hill Primary School'!T119+'New Lubbesthorpe Primary School'!T117+'Newlands Primary School'!T123+'Ravenhurst Primary School'!T113</f>
        <v>18369.839999999997</v>
      </c>
      <c r="U163" s="9">
        <f>'Fernvale Primary School'!U110+'Glenmere Primary School'!U109+'Hinckley Parks Primary'!U112+'Hollycroft Primary School'!U98+'Langmoor Primary School'!U106+'Little Hill Primary School'!U119+'New Lubbesthorpe Primary School'!U117+'Newlands Primary School'!U123+'Ravenhurst Primary School'!U113</f>
        <v>18923.14</v>
      </c>
      <c r="V163" s="9">
        <f>IF('Fernvale Primary School'!V110="",0,'Fernvale Primary School'!V110)+IF('Glenmere Primary School'!V109="",0,'Glenmere Primary School'!V109)+IF('Hinckley Parks Primary'!V112="",0,'Hinckley Parks Primary'!V112)+IF('Hollycroft Primary School'!V98="",0,'Hollycroft Primary School'!V98)+IF('Langmoor Primary School'!V106="",0,'Langmoor Primary School'!V106)+IF('Little Hill Primary School'!V119="",0,'Little Hill Primary School'!V119)+IF('New Lubbesthorpe Primary School'!V117="",0,'New Lubbesthorpe Primary School'!V117)+IF('Newlands Primary School'!V123="",0,'Newlands Primary School'!V123)+IF('Ravenhurst Primary School'!V113="",0,'Ravenhurst Primary School'!V113)</f>
        <v>0</v>
      </c>
      <c r="W163" s="9">
        <f>'Fernvale Primary School'!W110+'Glenmere Primary School'!W109+'Hinckley Parks Primary'!W112+'Hollycroft Primary School'!W98+'Langmoor Primary School'!W106+'Little Hill Primary School'!W119+'New Lubbesthorpe Primary School'!W117+'Newlands Primary School'!W123+'Ravenhurst Primary School'!W113</f>
        <v>0</v>
      </c>
      <c r="X163" s="9">
        <f>'Fernvale Primary School'!X110+'Glenmere Primary School'!X109+'Hinckley Parks Primary'!X112+'Hollycroft Primary School'!X98+'Langmoor Primary School'!X106+'Little Hill Primary School'!X119+'New Lubbesthorpe Primary School'!X117+'Newlands Primary School'!X123+'Ravenhurst Primary School'!X113</f>
        <v>18923.14</v>
      </c>
      <c r="Y163" s="9">
        <f>'Fernvale Primary School'!Y110+'Glenmere Primary School'!Y109+'Hinckley Parks Primary'!Y112+'Hollycroft Primary School'!Y98+'Langmoor Primary School'!Y106+'Little Hill Primary School'!Y119+'New Lubbesthorpe Primary School'!Y117+'Newlands Primary School'!Y123+'Ravenhurst Primary School'!Y113</f>
        <v>-553.30000000000018</v>
      </c>
      <c r="Z163" s="7">
        <f t="shared" si="31"/>
        <v>-3.0120022820013689E-2</v>
      </c>
    </row>
    <row r="164" spans="2:26" hidden="1" outlineLevel="1" x14ac:dyDescent="0.25">
      <c r="C164" s="8" t="s">
        <v>171</v>
      </c>
      <c r="D164" s="9">
        <f>'Little Hill Primary School'!D116</f>
        <v>0</v>
      </c>
      <c r="E164" s="9">
        <f>'Little Hill Primary School'!E116</f>
        <v>0</v>
      </c>
      <c r="F164" s="9">
        <f>'Little Hill Primary School'!F116</f>
        <v>0</v>
      </c>
      <c r="G164" s="9">
        <f>'Little Hill Primary School'!G116</f>
        <v>0</v>
      </c>
      <c r="H164" s="7">
        <f t="shared" si="28"/>
        <v>0</v>
      </c>
      <c r="J164" s="9">
        <f>'Little Hill Primary School'!J116</f>
        <v>316.45</v>
      </c>
      <c r="K164" s="9">
        <f>'Little Hill Primary School'!K116</f>
        <v>0</v>
      </c>
      <c r="L164" s="9">
        <f>'Little Hill Primary School'!L116</f>
        <v>0</v>
      </c>
      <c r="M164" s="9">
        <f>'Little Hill Primary School'!M116</f>
        <v>-316.45</v>
      </c>
      <c r="N164" s="7">
        <f t="shared" si="29"/>
        <v>0</v>
      </c>
      <c r="P164" s="9">
        <f>'Little Hill Primary School'!P116</f>
        <v>0</v>
      </c>
      <c r="Q164" s="9">
        <f>'Little Hill Primary School'!Q116</f>
        <v>0</v>
      </c>
      <c r="R164" s="9">
        <f>'Little Hill Primary School'!R116</f>
        <v>0</v>
      </c>
      <c r="T164" s="9">
        <f>'Little Hill Primary School'!T116</f>
        <v>0</v>
      </c>
      <c r="U164" s="9">
        <f>'Little Hill Primary School'!U116</f>
        <v>316.45</v>
      </c>
      <c r="V164" s="9">
        <f>IF('Little Hill Primary School'!V116="",0,'Little Hill Primary School'!V116)</f>
        <v>0</v>
      </c>
      <c r="W164" s="9">
        <f>'Little Hill Primary School'!W116</f>
        <v>0</v>
      </c>
      <c r="X164" s="9">
        <f>'Little Hill Primary School'!X116</f>
        <v>316.45</v>
      </c>
      <c r="Y164" s="9">
        <f>'Little Hill Primary School'!Y116</f>
        <v>-316.45</v>
      </c>
      <c r="Z164" s="7">
        <f t="shared" si="31"/>
        <v>0</v>
      </c>
    </row>
    <row r="165" spans="2:26" collapsed="1" x14ac:dyDescent="0.25">
      <c r="B165" t="s">
        <v>172</v>
      </c>
      <c r="D165" s="6">
        <f>SUM(D166:D178)</f>
        <v>116061.56</v>
      </c>
      <c r="E165" s="6">
        <f>SUM(E166:E178)</f>
        <v>98528.059999999983</v>
      </c>
      <c r="F165" s="6">
        <f>SUM(F166:F178)</f>
        <v>0</v>
      </c>
      <c r="G165" s="6">
        <f>SUM(G166:G178)</f>
        <v>-17533.5</v>
      </c>
      <c r="H165" s="7">
        <f t="shared" si="28"/>
        <v>1.1779543817263836</v>
      </c>
      <c r="J165" s="6">
        <f>SUM(J166:J178)</f>
        <v>310810.80999999994</v>
      </c>
      <c r="K165" s="6">
        <f>SUM(K166:K178)</f>
        <v>307776.7</v>
      </c>
      <c r="L165" s="6">
        <f>SUM(L166:L178)</f>
        <v>0</v>
      </c>
      <c r="M165" s="6">
        <f>SUM(M166:M178)</f>
        <v>-3034.1099999999992</v>
      </c>
      <c r="N165" s="7">
        <f t="shared" si="29"/>
        <v>1.0098581536549061</v>
      </c>
      <c r="P165" s="6">
        <f>SUM(P166:P178)</f>
        <v>278374.74</v>
      </c>
      <c r="Q165" s="6">
        <f>SUM(Q166:Q178)</f>
        <v>307776.7</v>
      </c>
      <c r="R165" s="6">
        <f>SUM(R166:R178)</f>
        <v>-29401.959999999992</v>
      </c>
      <c r="T165" s="6">
        <f t="shared" ref="T165:Y165" si="34">SUM(T166:T178)</f>
        <v>307776.7</v>
      </c>
      <c r="U165" s="6">
        <f t="shared" si="34"/>
        <v>310810.80999999994</v>
      </c>
      <c r="V165" s="6">
        <f t="shared" si="34"/>
        <v>0</v>
      </c>
      <c r="W165" s="6">
        <f t="shared" si="34"/>
        <v>0</v>
      </c>
      <c r="X165" s="6">
        <f t="shared" si="34"/>
        <v>310810.80999999994</v>
      </c>
      <c r="Y165" s="6">
        <f t="shared" si="34"/>
        <v>-3034.1100000000074</v>
      </c>
      <c r="Z165" s="7">
        <f t="shared" si="31"/>
        <v>-9.8581536549063251E-3</v>
      </c>
    </row>
    <row r="166" spans="2:26" hidden="1" outlineLevel="1" x14ac:dyDescent="0.25">
      <c r="C166" s="8" t="s">
        <v>173</v>
      </c>
      <c r="D166" s="9">
        <f>'Fernvale Primary School'!D112+'Glenmere Primary School'!D111+'Hinckley Parks Primary'!D114+'Hollycroft Primary School'!D100+'Langmoor Primary School'!D108+'Little Hill Primary School'!D121+'New Lubbesthorpe Primary School'!D119+'Newlands Primary School'!D125+'Ravenhurst Primary School'!D115</f>
        <v>85512.1</v>
      </c>
      <c r="E166" s="9">
        <f>'Fernvale Primary School'!E112+'Glenmere Primary School'!E111+'Hinckley Parks Primary'!E114+'Hollycroft Primary School'!E100+'Langmoor Primary School'!E108+'Little Hill Primary School'!E121+'New Lubbesthorpe Primary School'!E119+'Newlands Primary School'!E125+'Ravenhurst Primary School'!E115</f>
        <v>77359.23</v>
      </c>
      <c r="F166" s="9">
        <f>'Fernvale Primary School'!F112+'Glenmere Primary School'!F111+'Hinckley Parks Primary'!F114+'Hollycroft Primary School'!F100+'Langmoor Primary School'!F108+'Little Hill Primary School'!F121+'New Lubbesthorpe Primary School'!F119+'Newlands Primary School'!F125+'Ravenhurst Primary School'!F115</f>
        <v>0</v>
      </c>
      <c r="G166" s="9">
        <f>'Fernvale Primary School'!G112+'Glenmere Primary School'!G111+'Hinckley Parks Primary'!G114+'Hollycroft Primary School'!G100+'Langmoor Primary School'!G108+'Little Hill Primary School'!G121+'New Lubbesthorpe Primary School'!G119+'Newlands Primary School'!G125+'Ravenhurst Primary School'!G115</f>
        <v>-8152.87</v>
      </c>
      <c r="H166" s="7">
        <f t="shared" si="28"/>
        <v>1.1053897511647932</v>
      </c>
      <c r="J166" s="9">
        <f>'Fernvale Primary School'!J112+'Glenmere Primary School'!J111+'Hinckley Parks Primary'!J114+'Hollycroft Primary School'!J100+'Langmoor Primary School'!J108+'Little Hill Primary School'!J121+'New Lubbesthorpe Primary School'!J119+'Newlands Primary School'!J125+'Ravenhurst Primary School'!J115</f>
        <v>85512.1</v>
      </c>
      <c r="K166" s="9">
        <f>'Fernvale Primary School'!K112+'Glenmere Primary School'!K111+'Hinckley Parks Primary'!K114+'Hollycroft Primary School'!K100+'Langmoor Primary School'!K108+'Little Hill Primary School'!K121+'New Lubbesthorpe Primary School'!K119+'Newlands Primary School'!K125+'Ravenhurst Primary School'!K115</f>
        <v>77359.23</v>
      </c>
      <c r="L166" s="9">
        <f>'Fernvale Primary School'!L112+'Glenmere Primary School'!L111+'Hinckley Parks Primary'!L114+'Hollycroft Primary School'!L100+'Langmoor Primary School'!L108+'Little Hill Primary School'!L121+'New Lubbesthorpe Primary School'!L119+'Newlands Primary School'!L125+'Ravenhurst Primary School'!L115</f>
        <v>0</v>
      </c>
      <c r="M166" s="9">
        <f>'Fernvale Primary School'!M112+'Glenmere Primary School'!M111+'Hinckley Parks Primary'!M114+'Hollycroft Primary School'!M100+'Langmoor Primary School'!M108+'Little Hill Primary School'!M121+'New Lubbesthorpe Primary School'!M119+'Newlands Primary School'!M125+'Ravenhurst Primary School'!M115</f>
        <v>-8152.87</v>
      </c>
      <c r="N166" s="7">
        <f t="shared" si="29"/>
        <v>1.1053897511647932</v>
      </c>
      <c r="P166" s="9">
        <f>'Fernvale Primary School'!P112+'Glenmere Primary School'!P111+'Hinckley Parks Primary'!P114+'Hollycroft Primary School'!P100+'Langmoor Primary School'!P108+'Little Hill Primary School'!P121+'New Lubbesthorpe Primary School'!P119+'Newlands Primary School'!P125+'Ravenhurst Primary School'!P115</f>
        <v>76530.23</v>
      </c>
      <c r="Q166" s="9">
        <f>'Fernvale Primary School'!Q112+'Glenmere Primary School'!Q111+'Hinckley Parks Primary'!Q114+'Hollycroft Primary School'!Q100+'Langmoor Primary School'!Q108+'Little Hill Primary School'!Q121+'New Lubbesthorpe Primary School'!Q119+'Newlands Primary School'!Q125+'Ravenhurst Primary School'!Q115</f>
        <v>77359.23</v>
      </c>
      <c r="R166" s="9">
        <f>'Fernvale Primary School'!R112+'Glenmere Primary School'!R111+'Hinckley Parks Primary'!R114+'Hollycroft Primary School'!R100+'Langmoor Primary School'!R108+'Little Hill Primary School'!R121+'New Lubbesthorpe Primary School'!R119+'Newlands Primary School'!R125+'Ravenhurst Primary School'!R115</f>
        <v>-829</v>
      </c>
      <c r="T166" s="9">
        <f>'Fernvale Primary School'!T112+'Glenmere Primary School'!T111+'Hinckley Parks Primary'!T114+'Hollycroft Primary School'!T100+'Langmoor Primary School'!T108+'Little Hill Primary School'!T121+'New Lubbesthorpe Primary School'!T119+'Newlands Primary School'!T125+'Ravenhurst Primary School'!T115</f>
        <v>77359.23</v>
      </c>
      <c r="U166" s="9">
        <f>'Fernvale Primary School'!U112+'Glenmere Primary School'!U111+'Hinckley Parks Primary'!U114+'Hollycroft Primary School'!U100+'Langmoor Primary School'!U108+'Little Hill Primary School'!U121+'New Lubbesthorpe Primary School'!U119+'Newlands Primary School'!U125+'Ravenhurst Primary School'!U115</f>
        <v>85512.1</v>
      </c>
      <c r="V166" s="9">
        <f>IF('Fernvale Primary School'!V112="",0,'Fernvale Primary School'!V112)+IF('Glenmere Primary School'!V111="",0,'Glenmere Primary School'!V111)+IF('Hinckley Parks Primary'!V114="",0,'Hinckley Parks Primary'!V114)+IF('Hollycroft Primary School'!V100="",0,'Hollycroft Primary School'!V100)+IF('Langmoor Primary School'!V108="",0,'Langmoor Primary School'!V108)+IF('Little Hill Primary School'!V121="",0,'Little Hill Primary School'!V121)+IF('New Lubbesthorpe Primary School'!V119="",0,'New Lubbesthorpe Primary School'!V119)+IF('Newlands Primary School'!V125="",0,'Newlands Primary School'!V125)+IF('Ravenhurst Primary School'!V115="",0,'Ravenhurst Primary School'!V115)</f>
        <v>0</v>
      </c>
      <c r="W166" s="9">
        <f>'Fernvale Primary School'!W112+'Glenmere Primary School'!W111+'Hinckley Parks Primary'!W114+'Hollycroft Primary School'!W100+'Langmoor Primary School'!W108+'Little Hill Primary School'!W121+'New Lubbesthorpe Primary School'!W119+'Newlands Primary School'!W125+'Ravenhurst Primary School'!W115</f>
        <v>0</v>
      </c>
      <c r="X166" s="9">
        <f>'Fernvale Primary School'!X112+'Glenmere Primary School'!X111+'Hinckley Parks Primary'!X114+'Hollycroft Primary School'!X100+'Langmoor Primary School'!X108+'Little Hill Primary School'!X121+'New Lubbesthorpe Primary School'!X119+'Newlands Primary School'!X125+'Ravenhurst Primary School'!X115</f>
        <v>85512.1</v>
      </c>
      <c r="Y166" s="9">
        <f>'Fernvale Primary School'!Y112+'Glenmere Primary School'!Y111+'Hinckley Parks Primary'!Y114+'Hollycroft Primary School'!Y100+'Langmoor Primary School'!Y108+'Little Hill Primary School'!Y121+'New Lubbesthorpe Primary School'!Y119+'Newlands Primary School'!Y125+'Ravenhurst Primary School'!Y115</f>
        <v>-8152.8700000000008</v>
      </c>
      <c r="Z166" s="7">
        <f t="shared" si="31"/>
        <v>-0.10538975116479316</v>
      </c>
    </row>
    <row r="167" spans="2:26" hidden="1" outlineLevel="1" x14ac:dyDescent="0.25">
      <c r="C167" s="8" t="s">
        <v>174</v>
      </c>
      <c r="D167" s="9">
        <f>'Fernvale Primary School'!D113+'Little Hill Primary School'!D122+'New Lubbesthorpe Primary School'!D120</f>
        <v>12383.76</v>
      </c>
      <c r="E167" s="9">
        <f>'Fernvale Primary School'!E113+'Little Hill Primary School'!E122+'New Lubbesthorpe Primary School'!E120</f>
        <v>6129.7900000000009</v>
      </c>
      <c r="F167" s="9">
        <f>'Fernvale Primary School'!F113+'Little Hill Primary School'!F122+'New Lubbesthorpe Primary School'!F120</f>
        <v>0</v>
      </c>
      <c r="G167" s="9">
        <f>'Fernvale Primary School'!G113+'Little Hill Primary School'!G122+'New Lubbesthorpe Primary School'!G120</f>
        <v>-6253.9699999999993</v>
      </c>
      <c r="H167" s="7">
        <f t="shared" ref="H167:H198" si="35">IF(E167&lt;&gt;0, (D167+F167)/E167, 0)</f>
        <v>2.0202584427851522</v>
      </c>
      <c r="J167" s="9">
        <f>'Fernvale Primary School'!J113+'Little Hill Primary School'!J122+'New Lubbesthorpe Primary School'!J120</f>
        <v>65802.23</v>
      </c>
      <c r="K167" s="9">
        <f>'Fernvale Primary School'!K113+'Little Hill Primary School'!K122+'New Lubbesthorpe Primary School'!K120</f>
        <v>73557.509999999995</v>
      </c>
      <c r="L167" s="9">
        <f>'Fernvale Primary School'!L113+'Little Hill Primary School'!L122+'New Lubbesthorpe Primary School'!L120</f>
        <v>0</v>
      </c>
      <c r="M167" s="9">
        <f>'Fernvale Primary School'!M113+'Little Hill Primary School'!M122+'New Lubbesthorpe Primary School'!M120</f>
        <v>7755.28</v>
      </c>
      <c r="N167" s="7">
        <f t="shared" ref="N167:N198" si="36">IF(K167&lt;&gt;0, (J167+L167)/K167, 0)</f>
        <v>0.89456848117887622</v>
      </c>
      <c r="P167" s="9">
        <f>'Fernvale Primary School'!P113+'Little Hill Primary School'!P122+'New Lubbesthorpe Primary School'!P120</f>
        <v>39905.800000000003</v>
      </c>
      <c r="Q167" s="9">
        <f>'Fernvale Primary School'!Q113+'Little Hill Primary School'!Q122+'New Lubbesthorpe Primary School'!Q120</f>
        <v>73557.509999999995</v>
      </c>
      <c r="R167" s="9">
        <f>'Fernvale Primary School'!R113+'Little Hill Primary School'!R122+'New Lubbesthorpe Primary School'!R120</f>
        <v>-33651.71</v>
      </c>
      <c r="T167" s="9">
        <f>'Fernvale Primary School'!T113+'Little Hill Primary School'!T122+'New Lubbesthorpe Primary School'!T120</f>
        <v>73557.509999999995</v>
      </c>
      <c r="U167" s="9">
        <f>'Fernvale Primary School'!U113+'Little Hill Primary School'!U122+'New Lubbesthorpe Primary School'!U120</f>
        <v>65802.23</v>
      </c>
      <c r="V167" s="9">
        <f>IF('Fernvale Primary School'!V113="",0,'Fernvale Primary School'!V113)+IF('Little Hill Primary School'!V122="",0,'Little Hill Primary School'!V122)+IF('New Lubbesthorpe Primary School'!V120="",0,'New Lubbesthorpe Primary School'!V120)</f>
        <v>0</v>
      </c>
      <c r="W167" s="9">
        <f>'Fernvale Primary School'!W113+'Little Hill Primary School'!W122+'New Lubbesthorpe Primary School'!W120</f>
        <v>0</v>
      </c>
      <c r="X167" s="9">
        <f>'Fernvale Primary School'!X113+'Little Hill Primary School'!X122+'New Lubbesthorpe Primary School'!X120</f>
        <v>65802.23</v>
      </c>
      <c r="Y167" s="9">
        <f>'Fernvale Primary School'!Y113+'Little Hill Primary School'!Y122+'New Lubbesthorpe Primary School'!Y120</f>
        <v>7755.279999999997</v>
      </c>
      <c r="Z167" s="7">
        <f t="shared" ref="Z167:Z198" si="37">IF(T167&lt;&gt;0, Y167/T167, 0)</f>
        <v>0.10543151882112374</v>
      </c>
    </row>
    <row r="168" spans="2:26" hidden="1" outlineLevel="1" x14ac:dyDescent="0.25">
      <c r="C168" s="8" t="s">
        <v>175</v>
      </c>
      <c r="D168" s="9">
        <f>'Fernvale Primary School'!D114+'Glenmere Primary School'!D112+'Hinckley Parks Primary'!D115+'Hollycroft Primary School'!D101+'Langmoor Primary School'!D109+'Little Hill Primary School'!D123+'New Lubbesthorpe Primary School'!D121+'Newlands Primary School'!D126+'Ravenhurst Primary School'!D116</f>
        <v>1060.8999999999999</v>
      </c>
      <c r="E168" s="9">
        <f>'Fernvale Primary School'!E114+'Glenmere Primary School'!E112+'Hinckley Parks Primary'!E115+'Hollycroft Primary School'!E101+'Langmoor Primary School'!E109+'Little Hill Primary School'!E123+'New Lubbesthorpe Primary School'!E121+'Newlands Primary School'!E126+'Ravenhurst Primary School'!E116</f>
        <v>1556.9700000000003</v>
      </c>
      <c r="F168" s="9">
        <f>'Fernvale Primary School'!F114+'Glenmere Primary School'!F112+'Hinckley Parks Primary'!F115+'Hollycroft Primary School'!F101+'Langmoor Primary School'!F109+'Little Hill Primary School'!F123+'New Lubbesthorpe Primary School'!F121+'Newlands Primary School'!F126+'Ravenhurst Primary School'!F116</f>
        <v>0</v>
      </c>
      <c r="G168" s="9">
        <f>'Fernvale Primary School'!G114+'Glenmere Primary School'!G112+'Hinckley Parks Primary'!G115+'Hollycroft Primary School'!G101+'Langmoor Primary School'!G109+'Little Hill Primary School'!G123+'New Lubbesthorpe Primary School'!G121+'Newlands Primary School'!G126+'Ravenhurst Primary School'!G116</f>
        <v>496.07</v>
      </c>
      <c r="H168" s="7">
        <f t="shared" si="35"/>
        <v>0.68138756687668978</v>
      </c>
      <c r="J168" s="9">
        <f>'Fernvale Primary School'!J114+'Glenmere Primary School'!J112+'Hinckley Parks Primary'!J115+'Hollycroft Primary School'!J101+'Langmoor Primary School'!J109+'Little Hill Primary School'!J123+'New Lubbesthorpe Primary School'!J121+'Newlands Primary School'!J126+'Ravenhurst Primary School'!J116</f>
        <v>34657.450000000004</v>
      </c>
      <c r="K168" s="9">
        <f>'Fernvale Primary School'!K114+'Glenmere Primary School'!K112+'Hinckley Parks Primary'!K115+'Hollycroft Primary School'!K101+'Langmoor Primary School'!K109+'Little Hill Primary School'!K123+'New Lubbesthorpe Primary School'!K121+'Newlands Primary School'!K126+'Ravenhurst Primary School'!K116</f>
        <v>28083.59</v>
      </c>
      <c r="L168" s="9">
        <f>'Fernvale Primary School'!L114+'Glenmere Primary School'!L112+'Hinckley Parks Primary'!L115+'Hollycroft Primary School'!L101+'Langmoor Primary School'!L109+'Little Hill Primary School'!L123+'New Lubbesthorpe Primary School'!L121+'Newlands Primary School'!L126+'Ravenhurst Primary School'!L116</f>
        <v>0</v>
      </c>
      <c r="M168" s="9">
        <f>'Fernvale Primary School'!M114+'Glenmere Primary School'!M112+'Hinckley Parks Primary'!M115+'Hollycroft Primary School'!M101+'Langmoor Primary School'!M109+'Little Hill Primary School'!M123+'New Lubbesthorpe Primary School'!M121+'Newlands Primary School'!M126+'Ravenhurst Primary School'!M116</f>
        <v>-6573.8600000000006</v>
      </c>
      <c r="N168" s="7">
        <f t="shared" si="36"/>
        <v>1.2340818962248061</v>
      </c>
      <c r="P168" s="9">
        <f>'Fernvale Primary School'!P114+'Glenmere Primary School'!P112+'Hinckley Parks Primary'!P115+'Hollycroft Primary School'!P101+'Langmoor Primary School'!P109+'Little Hill Primary School'!P123+'New Lubbesthorpe Primary School'!P121+'Newlands Primary School'!P126+'Ravenhurst Primary School'!P116</f>
        <v>28583.59</v>
      </c>
      <c r="Q168" s="9">
        <f>'Fernvale Primary School'!Q114+'Glenmere Primary School'!Q112+'Hinckley Parks Primary'!Q115+'Hollycroft Primary School'!Q101+'Langmoor Primary School'!Q109+'Little Hill Primary School'!Q123+'New Lubbesthorpe Primary School'!Q121+'Newlands Primary School'!Q126+'Ravenhurst Primary School'!Q116</f>
        <v>28083.59</v>
      </c>
      <c r="R168" s="9">
        <f>'Fernvale Primary School'!R114+'Glenmere Primary School'!R112+'Hinckley Parks Primary'!R115+'Hollycroft Primary School'!R101+'Langmoor Primary School'!R109+'Little Hill Primary School'!R123+'New Lubbesthorpe Primary School'!R121+'Newlands Primary School'!R126+'Ravenhurst Primary School'!R116</f>
        <v>500</v>
      </c>
      <c r="T168" s="9">
        <f>'Fernvale Primary School'!T114+'Glenmere Primary School'!T112+'Hinckley Parks Primary'!T115+'Hollycroft Primary School'!T101+'Langmoor Primary School'!T109+'Little Hill Primary School'!T123+'New Lubbesthorpe Primary School'!T121+'Newlands Primary School'!T126+'Ravenhurst Primary School'!T116</f>
        <v>28083.59</v>
      </c>
      <c r="U168" s="9">
        <f>'Fernvale Primary School'!U114+'Glenmere Primary School'!U112+'Hinckley Parks Primary'!U115+'Hollycroft Primary School'!U101+'Langmoor Primary School'!U109+'Little Hill Primary School'!U123+'New Lubbesthorpe Primary School'!U121+'Newlands Primary School'!U126+'Ravenhurst Primary School'!U116</f>
        <v>34657.450000000004</v>
      </c>
      <c r="V168" s="9">
        <f>IF('Fernvale Primary School'!V114="",0,'Fernvale Primary School'!V114)+IF('Glenmere Primary School'!V112="",0,'Glenmere Primary School'!V112)+IF('Hinckley Parks Primary'!V115="",0,'Hinckley Parks Primary'!V115)+IF('Hollycroft Primary School'!V101="",0,'Hollycroft Primary School'!V101)+IF('Langmoor Primary School'!V109="",0,'Langmoor Primary School'!V109)+IF('Little Hill Primary School'!V123="",0,'Little Hill Primary School'!V123)+IF('New Lubbesthorpe Primary School'!V121="",0,'New Lubbesthorpe Primary School'!V121)+IF('Newlands Primary School'!V126="",0,'Newlands Primary School'!V126)+IF('Ravenhurst Primary School'!V116="",0,'Ravenhurst Primary School'!V116)</f>
        <v>0</v>
      </c>
      <c r="W168" s="9">
        <f>'Fernvale Primary School'!W114+'Glenmere Primary School'!W112+'Hinckley Parks Primary'!W115+'Hollycroft Primary School'!W101+'Langmoor Primary School'!W109+'Little Hill Primary School'!W123+'New Lubbesthorpe Primary School'!W121+'Newlands Primary School'!W126+'Ravenhurst Primary School'!W116</f>
        <v>0</v>
      </c>
      <c r="X168" s="9">
        <f>'Fernvale Primary School'!X114+'Glenmere Primary School'!X112+'Hinckley Parks Primary'!X115+'Hollycroft Primary School'!X101+'Langmoor Primary School'!X109+'Little Hill Primary School'!X123+'New Lubbesthorpe Primary School'!X121+'Newlands Primary School'!X126+'Ravenhurst Primary School'!X116</f>
        <v>34657.450000000004</v>
      </c>
      <c r="Y168" s="9">
        <f>'Fernvale Primary School'!Y114+'Glenmere Primary School'!Y112+'Hinckley Parks Primary'!Y115+'Hollycroft Primary School'!Y101+'Langmoor Primary School'!Y109+'Little Hill Primary School'!Y123+'New Lubbesthorpe Primary School'!Y121+'Newlands Primary School'!Y126+'Ravenhurst Primary School'!Y116</f>
        <v>-6573.8600000000006</v>
      </c>
      <c r="Z168" s="7">
        <f t="shared" si="37"/>
        <v>-0.23408189622480605</v>
      </c>
    </row>
    <row r="169" spans="2:26" hidden="1" outlineLevel="1" x14ac:dyDescent="0.25">
      <c r="C169" s="8" t="s">
        <v>176</v>
      </c>
      <c r="D169" s="9">
        <f>'Fernvale Primary School'!D115</f>
        <v>0</v>
      </c>
      <c r="E169" s="9">
        <f>'Fernvale Primary School'!E115</f>
        <v>0</v>
      </c>
      <c r="F169" s="9">
        <f>'Fernvale Primary School'!F115</f>
        <v>0</v>
      </c>
      <c r="G169" s="9">
        <f>'Fernvale Primary School'!G115</f>
        <v>0</v>
      </c>
      <c r="H169" s="7">
        <f t="shared" si="35"/>
        <v>0</v>
      </c>
      <c r="J169" s="9">
        <f>'Fernvale Primary School'!J115</f>
        <v>201.93</v>
      </c>
      <c r="K169" s="9">
        <f>'Fernvale Primary School'!K115</f>
        <v>0</v>
      </c>
      <c r="L169" s="9">
        <f>'Fernvale Primary School'!L115</f>
        <v>0</v>
      </c>
      <c r="M169" s="9">
        <f>'Fernvale Primary School'!M115</f>
        <v>-201.93</v>
      </c>
      <c r="N169" s="7">
        <f t="shared" si="36"/>
        <v>0</v>
      </c>
      <c r="P169" s="9">
        <f>'Fernvale Primary School'!P115</f>
        <v>0</v>
      </c>
      <c r="Q169" s="9">
        <f>'Fernvale Primary School'!Q115</f>
        <v>0</v>
      </c>
      <c r="R169" s="9">
        <f>'Fernvale Primary School'!R115</f>
        <v>0</v>
      </c>
      <c r="T169" s="9">
        <f>'Fernvale Primary School'!T115</f>
        <v>0</v>
      </c>
      <c r="U169" s="9">
        <f>'Fernvale Primary School'!U115</f>
        <v>201.93</v>
      </c>
      <c r="V169" s="9">
        <f>IF('Fernvale Primary School'!V115="",0,'Fernvale Primary School'!V115)</f>
        <v>0</v>
      </c>
      <c r="W169" s="9">
        <f>'Fernvale Primary School'!W115</f>
        <v>0</v>
      </c>
      <c r="X169" s="9">
        <f>'Fernvale Primary School'!X115</f>
        <v>201.93</v>
      </c>
      <c r="Y169" s="9">
        <f>'Fernvale Primary School'!Y115</f>
        <v>-201.93</v>
      </c>
      <c r="Z169" s="7">
        <f t="shared" si="37"/>
        <v>0</v>
      </c>
    </row>
    <row r="170" spans="2:26" hidden="1" outlineLevel="1" x14ac:dyDescent="0.25">
      <c r="C170" s="8" t="s">
        <v>177</v>
      </c>
      <c r="D170" s="9">
        <f>'Fernvale Primary School'!D116+'Glenmere Primary School'!D114+'Hinckley Parks Primary'!D116+'Hollycroft Primary School'!D102+'Langmoor Primary School'!D111+'Little Hill Primary School'!D125+'New Lubbesthorpe Primary School'!D122+'Newlands Primary School'!D128+'Ravenhurst Primary School'!D117</f>
        <v>499.99</v>
      </c>
      <c r="E170" s="9">
        <f>'Fernvale Primary School'!E116+'Glenmere Primary School'!E114+'Hinckley Parks Primary'!E116+'Hollycroft Primary School'!E102+'Langmoor Primary School'!E111+'Little Hill Primary School'!E125+'New Lubbesthorpe Primary School'!E122+'Newlands Primary School'!E128+'Ravenhurst Primary School'!E117</f>
        <v>1259.42</v>
      </c>
      <c r="F170" s="9">
        <f>'Fernvale Primary School'!F116+'Glenmere Primary School'!F114+'Hinckley Parks Primary'!F116+'Hollycroft Primary School'!F102+'Langmoor Primary School'!F111+'Little Hill Primary School'!F125+'New Lubbesthorpe Primary School'!F122+'Newlands Primary School'!F128+'Ravenhurst Primary School'!F117</f>
        <v>0</v>
      </c>
      <c r="G170" s="9">
        <f>'Fernvale Primary School'!G116+'Glenmere Primary School'!G114+'Hinckley Parks Primary'!G116+'Hollycroft Primary School'!G102+'Langmoor Primary School'!G111+'Little Hill Primary School'!G125+'New Lubbesthorpe Primary School'!G122+'Newlands Primary School'!G128+'Ravenhurst Primary School'!G117</f>
        <v>759.43000000000006</v>
      </c>
      <c r="H170" s="7">
        <f t="shared" si="35"/>
        <v>0.39700020644423623</v>
      </c>
      <c r="J170" s="9">
        <f>'Fernvale Primary School'!J116+'Glenmere Primary School'!J114+'Hinckley Parks Primary'!J116+'Hollycroft Primary School'!J102+'Langmoor Primary School'!J111+'Little Hill Primary School'!J125+'New Lubbesthorpe Primary School'!J122+'Newlands Primary School'!J128+'Ravenhurst Primary School'!J117</f>
        <v>8103.1</v>
      </c>
      <c r="K170" s="9">
        <f>'Fernvale Primary School'!K116+'Glenmere Primary School'!K114+'Hinckley Parks Primary'!K116+'Hollycroft Primary School'!K102+'Langmoor Primary School'!K111+'Little Hill Primary School'!K125+'New Lubbesthorpe Primary School'!K122+'Newlands Primary School'!K128+'Ravenhurst Primary School'!K117</f>
        <v>15112.869999999999</v>
      </c>
      <c r="L170" s="9">
        <f>'Fernvale Primary School'!L116+'Glenmere Primary School'!L114+'Hinckley Parks Primary'!L116+'Hollycroft Primary School'!L102+'Langmoor Primary School'!L111+'Little Hill Primary School'!L125+'New Lubbesthorpe Primary School'!L122+'Newlands Primary School'!L128+'Ravenhurst Primary School'!L117</f>
        <v>0</v>
      </c>
      <c r="M170" s="9">
        <f>'Fernvale Primary School'!M116+'Glenmere Primary School'!M114+'Hinckley Parks Primary'!M116+'Hollycroft Primary School'!M102+'Langmoor Primary School'!M111+'Little Hill Primary School'!M125+'New Lubbesthorpe Primary School'!M122+'Newlands Primary School'!M128+'Ravenhurst Primary School'!M117</f>
        <v>7009.7700000000023</v>
      </c>
      <c r="N170" s="7">
        <f t="shared" si="36"/>
        <v>0.53617214996225082</v>
      </c>
      <c r="P170" s="9">
        <f>'Fernvale Primary School'!P116+'Glenmere Primary School'!P114+'Hinckley Parks Primary'!P116+'Hollycroft Primary School'!P102+'Langmoor Primary School'!P111+'Little Hill Primary School'!P125+'New Lubbesthorpe Primary School'!P122+'Newlands Primary School'!P128+'Ravenhurst Primary School'!P117</f>
        <v>16362.869999999999</v>
      </c>
      <c r="Q170" s="9">
        <f>'Fernvale Primary School'!Q116+'Glenmere Primary School'!Q114+'Hinckley Parks Primary'!Q116+'Hollycroft Primary School'!Q102+'Langmoor Primary School'!Q111+'Little Hill Primary School'!Q125+'New Lubbesthorpe Primary School'!Q122+'Newlands Primary School'!Q128+'Ravenhurst Primary School'!Q117</f>
        <v>15112.869999999999</v>
      </c>
      <c r="R170" s="9">
        <f>'Fernvale Primary School'!R116+'Glenmere Primary School'!R114+'Hinckley Parks Primary'!R116+'Hollycroft Primary School'!R102+'Langmoor Primary School'!R111+'Little Hill Primary School'!R125+'New Lubbesthorpe Primary School'!R122+'Newlands Primary School'!R128+'Ravenhurst Primary School'!R117</f>
        <v>1250</v>
      </c>
      <c r="T170" s="9">
        <f>'Fernvale Primary School'!T116+'Glenmere Primary School'!T114+'Hinckley Parks Primary'!T116+'Hollycroft Primary School'!T102+'Langmoor Primary School'!T111+'Little Hill Primary School'!T125+'New Lubbesthorpe Primary School'!T122+'Newlands Primary School'!T128+'Ravenhurst Primary School'!T117</f>
        <v>15112.869999999999</v>
      </c>
      <c r="U170" s="9">
        <f>'Fernvale Primary School'!U116+'Glenmere Primary School'!U114+'Hinckley Parks Primary'!U116+'Hollycroft Primary School'!U102+'Langmoor Primary School'!U111+'Little Hill Primary School'!U125+'New Lubbesthorpe Primary School'!U122+'Newlands Primary School'!U128+'Ravenhurst Primary School'!U117</f>
        <v>8103.1</v>
      </c>
      <c r="V170" s="9">
        <f>IF('Fernvale Primary School'!V116="",0,'Fernvale Primary School'!V116)+IF('Glenmere Primary School'!V114="",0,'Glenmere Primary School'!V114)+IF('Hinckley Parks Primary'!V116="",0,'Hinckley Parks Primary'!V116)+IF('Hollycroft Primary School'!V102="",0,'Hollycroft Primary School'!V102)+IF('Langmoor Primary School'!V111="",0,'Langmoor Primary School'!V111)+IF('Little Hill Primary School'!V125="",0,'Little Hill Primary School'!V125)+IF('New Lubbesthorpe Primary School'!V122="",0,'New Lubbesthorpe Primary School'!V122)+IF('Newlands Primary School'!V128="",0,'Newlands Primary School'!V128)+IF('Ravenhurst Primary School'!V117="",0,'Ravenhurst Primary School'!V117)</f>
        <v>0</v>
      </c>
      <c r="W170" s="9">
        <f>'Fernvale Primary School'!W116+'Glenmere Primary School'!W114+'Hinckley Parks Primary'!W116+'Hollycroft Primary School'!W102+'Langmoor Primary School'!W111+'Little Hill Primary School'!W125+'New Lubbesthorpe Primary School'!W122+'Newlands Primary School'!W128+'Ravenhurst Primary School'!W117</f>
        <v>0</v>
      </c>
      <c r="X170" s="9">
        <f>'Fernvale Primary School'!X116+'Glenmere Primary School'!X114+'Hinckley Parks Primary'!X116+'Hollycroft Primary School'!X102+'Langmoor Primary School'!X111+'Little Hill Primary School'!X125+'New Lubbesthorpe Primary School'!X122+'Newlands Primary School'!X128+'Ravenhurst Primary School'!X117</f>
        <v>8103.1</v>
      </c>
      <c r="Y170" s="9">
        <f>'Fernvale Primary School'!Y116+'Glenmere Primary School'!Y114+'Hinckley Parks Primary'!Y116+'Hollycroft Primary School'!Y102+'Langmoor Primary School'!Y111+'Little Hill Primary School'!Y125+'New Lubbesthorpe Primary School'!Y122+'Newlands Primary School'!Y128+'Ravenhurst Primary School'!Y117</f>
        <v>7009.77</v>
      </c>
      <c r="Z170" s="7">
        <f t="shared" si="37"/>
        <v>0.46382785003774935</v>
      </c>
    </row>
    <row r="171" spans="2:26" hidden="1" outlineLevel="1" x14ac:dyDescent="0.25">
      <c r="C171" s="8" t="s">
        <v>178</v>
      </c>
      <c r="D171" s="9">
        <f>'Fernvale Primary School'!D117+'Glenmere Primary School'!D115+'Hinckley Parks Primary'!D117+'Hollycroft Primary School'!D103+'Langmoor Primary School'!D112+'Little Hill Primary School'!D126+'New Lubbesthorpe Primary School'!D123+'Newlands Primary School'!D129+'Ravenhurst Primary School'!D118</f>
        <v>5218.32</v>
      </c>
      <c r="E171" s="9">
        <f>'Fernvale Primary School'!E117+'Glenmere Primary School'!E115+'Hinckley Parks Primary'!E117+'Hollycroft Primary School'!E103+'Langmoor Primary School'!E112+'Little Hill Primary School'!E126+'New Lubbesthorpe Primary School'!E123+'Newlands Primary School'!E129+'Ravenhurst Primary School'!E118</f>
        <v>2139.0099999999998</v>
      </c>
      <c r="F171" s="9">
        <f>'Fernvale Primary School'!F117+'Glenmere Primary School'!F115+'Hinckley Parks Primary'!F117+'Hollycroft Primary School'!F103+'Langmoor Primary School'!F112+'Little Hill Primary School'!F126+'New Lubbesthorpe Primary School'!F123+'Newlands Primary School'!F129+'Ravenhurst Primary School'!F118</f>
        <v>0</v>
      </c>
      <c r="G171" s="9">
        <f>'Fernvale Primary School'!G117+'Glenmere Primary School'!G115+'Hinckley Parks Primary'!G117+'Hollycroft Primary School'!G103+'Langmoor Primary School'!G112+'Little Hill Primary School'!G126+'New Lubbesthorpe Primary School'!G123+'Newlands Primary School'!G129+'Ravenhurst Primary School'!G118</f>
        <v>-3079.31</v>
      </c>
      <c r="H171" s="7">
        <f t="shared" si="35"/>
        <v>2.4395958878172612</v>
      </c>
      <c r="J171" s="9">
        <f>'Fernvale Primary School'!J117+'Glenmere Primary School'!J115+'Hinckley Parks Primary'!J117+'Hollycroft Primary School'!J103+'Langmoor Primary School'!J112+'Little Hill Primary School'!J126+'New Lubbesthorpe Primary School'!J123+'Newlands Primary School'!J129+'Ravenhurst Primary School'!J118</f>
        <v>22386.959999999999</v>
      </c>
      <c r="K171" s="9">
        <f>'Fernvale Primary School'!K117+'Glenmere Primary School'!K115+'Hinckley Parks Primary'!K117+'Hollycroft Primary School'!K103+'Langmoor Primary School'!K112+'Little Hill Primary School'!K126+'New Lubbesthorpe Primary School'!K123+'Newlands Primary School'!K129+'Ravenhurst Primary School'!K118</f>
        <v>14181.06</v>
      </c>
      <c r="L171" s="9">
        <f>'Fernvale Primary School'!L117+'Glenmere Primary School'!L115+'Hinckley Parks Primary'!L117+'Hollycroft Primary School'!L103+'Langmoor Primary School'!L112+'Little Hill Primary School'!L126+'New Lubbesthorpe Primary School'!L123+'Newlands Primary School'!L129+'Ravenhurst Primary School'!L118</f>
        <v>0</v>
      </c>
      <c r="M171" s="9">
        <f>'Fernvale Primary School'!M117+'Glenmere Primary School'!M115+'Hinckley Parks Primary'!M117+'Hollycroft Primary School'!M103+'Langmoor Primary School'!M112+'Little Hill Primary School'!M126+'New Lubbesthorpe Primary School'!M123+'Newlands Primary School'!M129+'Ravenhurst Primary School'!M118</f>
        <v>-8205.9</v>
      </c>
      <c r="N171" s="7">
        <f t="shared" si="36"/>
        <v>1.5786520894770912</v>
      </c>
      <c r="P171" s="9">
        <f>'Fernvale Primary School'!P117+'Glenmere Primary School'!P115+'Hinckley Parks Primary'!P117+'Hollycroft Primary School'!P103+'Langmoor Primary School'!P112+'Little Hill Primary School'!P126+'New Lubbesthorpe Primary School'!P123+'Newlands Primary School'!P129+'Ravenhurst Primary School'!P118</f>
        <v>13746.4</v>
      </c>
      <c r="Q171" s="9">
        <f>'Fernvale Primary School'!Q117+'Glenmere Primary School'!Q115+'Hinckley Parks Primary'!Q117+'Hollycroft Primary School'!Q103+'Langmoor Primary School'!Q112+'Little Hill Primary School'!Q126+'New Lubbesthorpe Primary School'!Q123+'Newlands Primary School'!Q129+'Ravenhurst Primary School'!Q118</f>
        <v>14181.06</v>
      </c>
      <c r="R171" s="9">
        <f>'Fernvale Primary School'!R117+'Glenmere Primary School'!R115+'Hinckley Parks Primary'!R117+'Hollycroft Primary School'!R103+'Langmoor Primary School'!R112+'Little Hill Primary School'!R126+'New Lubbesthorpe Primary School'!R123+'Newlands Primary School'!R129+'Ravenhurst Primary School'!R118</f>
        <v>-434.66</v>
      </c>
      <c r="T171" s="9">
        <f>'Fernvale Primary School'!T117+'Glenmere Primary School'!T115+'Hinckley Parks Primary'!T117+'Hollycroft Primary School'!T103+'Langmoor Primary School'!T112+'Little Hill Primary School'!T126+'New Lubbesthorpe Primary School'!T123+'Newlands Primary School'!T129+'Ravenhurst Primary School'!T118</f>
        <v>14181.06</v>
      </c>
      <c r="U171" s="9">
        <f>'Fernvale Primary School'!U117+'Glenmere Primary School'!U115+'Hinckley Parks Primary'!U117+'Hollycroft Primary School'!U103+'Langmoor Primary School'!U112+'Little Hill Primary School'!U126+'New Lubbesthorpe Primary School'!U123+'Newlands Primary School'!U129+'Ravenhurst Primary School'!U118</f>
        <v>22386.959999999999</v>
      </c>
      <c r="V171" s="9">
        <f>IF('Fernvale Primary School'!V117="",0,'Fernvale Primary School'!V117)+IF('Glenmere Primary School'!V115="",0,'Glenmere Primary School'!V115)+IF('Hinckley Parks Primary'!V117="",0,'Hinckley Parks Primary'!V117)+IF('Hollycroft Primary School'!V103="",0,'Hollycroft Primary School'!V103)+IF('Langmoor Primary School'!V112="",0,'Langmoor Primary School'!V112)+IF('Little Hill Primary School'!V126="",0,'Little Hill Primary School'!V126)+IF('New Lubbesthorpe Primary School'!V123="",0,'New Lubbesthorpe Primary School'!V123)+IF('Newlands Primary School'!V129="",0,'Newlands Primary School'!V129)+IF('Ravenhurst Primary School'!V118="",0,'Ravenhurst Primary School'!V118)</f>
        <v>0</v>
      </c>
      <c r="W171" s="9">
        <f>'Fernvale Primary School'!W117+'Glenmere Primary School'!W115+'Hinckley Parks Primary'!W117+'Hollycroft Primary School'!W103+'Langmoor Primary School'!W112+'Little Hill Primary School'!W126+'New Lubbesthorpe Primary School'!W123+'Newlands Primary School'!W129+'Ravenhurst Primary School'!W118</f>
        <v>0</v>
      </c>
      <c r="X171" s="9">
        <f>'Fernvale Primary School'!X117+'Glenmere Primary School'!X115+'Hinckley Parks Primary'!X117+'Hollycroft Primary School'!X103+'Langmoor Primary School'!X112+'Little Hill Primary School'!X126+'New Lubbesthorpe Primary School'!X123+'Newlands Primary School'!X129+'Ravenhurst Primary School'!X118</f>
        <v>22386.959999999999</v>
      </c>
      <c r="Y171" s="9">
        <f>'Fernvale Primary School'!Y117+'Glenmere Primary School'!Y115+'Hinckley Parks Primary'!Y117+'Hollycroft Primary School'!Y103+'Langmoor Primary School'!Y112+'Little Hill Primary School'!Y126+'New Lubbesthorpe Primary School'!Y123+'Newlands Primary School'!Y129+'Ravenhurst Primary School'!Y118</f>
        <v>-8205.9</v>
      </c>
      <c r="Z171" s="7">
        <f t="shared" si="37"/>
        <v>-0.57865208947709124</v>
      </c>
    </row>
    <row r="172" spans="2:26" hidden="1" outlineLevel="1" x14ac:dyDescent="0.25">
      <c r="C172" s="8" t="s">
        <v>179</v>
      </c>
      <c r="D172" s="9">
        <f>'Fernvale Primary School'!D118+'Glenmere Primary School'!D116+'Hinckley Parks Primary'!D118+'Hollycroft Primary School'!D104+'Langmoor Primary School'!D113+'Little Hill Primary School'!D127+'New Lubbesthorpe Primary School'!D124+'Newlands Primary School'!D130+'Ravenhurst Primary School'!D119</f>
        <v>7133.05</v>
      </c>
      <c r="E172" s="9">
        <f>'Fernvale Primary School'!E118+'Glenmere Primary School'!E116+'Hinckley Parks Primary'!E118+'Hollycroft Primary School'!E104+'Langmoor Primary School'!E113+'Little Hill Primary School'!E127+'New Lubbesthorpe Primary School'!E124+'Newlands Primary School'!E130+'Ravenhurst Primary School'!E119</f>
        <v>6322.86</v>
      </c>
      <c r="F172" s="9">
        <f>'Fernvale Primary School'!F118+'Glenmere Primary School'!F116+'Hinckley Parks Primary'!F118+'Hollycroft Primary School'!F104+'Langmoor Primary School'!F113+'Little Hill Primary School'!F127+'New Lubbesthorpe Primary School'!F124+'Newlands Primary School'!F130+'Ravenhurst Primary School'!F119</f>
        <v>0</v>
      </c>
      <c r="G172" s="9">
        <f>'Fernvale Primary School'!G118+'Glenmere Primary School'!G116+'Hinckley Parks Primary'!G118+'Hollycroft Primary School'!G104+'Langmoor Primary School'!G113+'Little Hill Primary School'!G127+'New Lubbesthorpe Primary School'!G124+'Newlands Primary School'!G130+'Ravenhurst Primary School'!G119</f>
        <v>-810.19000000000028</v>
      </c>
      <c r="H172" s="7">
        <f t="shared" si="35"/>
        <v>1.128136634371155</v>
      </c>
      <c r="J172" s="9">
        <f>'Fernvale Primary School'!J118+'Glenmere Primary School'!J116+'Hinckley Parks Primary'!J118+'Hollycroft Primary School'!J104+'Langmoor Primary School'!J113+'Little Hill Primary School'!J127+'New Lubbesthorpe Primary School'!J124+'Newlands Primary School'!J130+'Ravenhurst Primary School'!J119</f>
        <v>44663.280000000006</v>
      </c>
      <c r="K172" s="9">
        <f>'Fernvale Primary School'!K118+'Glenmere Primary School'!K116+'Hinckley Parks Primary'!K118+'Hollycroft Primary School'!K104+'Langmoor Primary School'!K113+'Little Hill Primary School'!K127+'New Lubbesthorpe Primary School'!K124+'Newlands Primary School'!K130+'Ravenhurst Primary School'!K119</f>
        <v>53518.130000000005</v>
      </c>
      <c r="L172" s="9">
        <f>'Fernvale Primary School'!L118+'Glenmere Primary School'!L116+'Hinckley Parks Primary'!L118+'Hollycroft Primary School'!L104+'Langmoor Primary School'!L113+'Little Hill Primary School'!L127+'New Lubbesthorpe Primary School'!L124+'Newlands Primary School'!L130+'Ravenhurst Primary School'!L119</f>
        <v>0</v>
      </c>
      <c r="M172" s="9">
        <f>'Fernvale Primary School'!M118+'Glenmere Primary School'!M116+'Hinckley Parks Primary'!M118+'Hollycroft Primary School'!M104+'Langmoor Primary School'!M113+'Little Hill Primary School'!M127+'New Lubbesthorpe Primary School'!M124+'Newlands Primary School'!M130+'Ravenhurst Primary School'!M119</f>
        <v>8854.85</v>
      </c>
      <c r="N172" s="7">
        <f t="shared" si="36"/>
        <v>0.83454485423911495</v>
      </c>
      <c r="P172" s="9">
        <f>'Fernvale Primary School'!P118+'Glenmere Primary School'!P116+'Hinckley Parks Primary'!P118+'Hollycroft Primary School'!P104+'Langmoor Primary School'!P113+'Little Hill Primary School'!P127+'New Lubbesthorpe Primary School'!P124+'Newlands Primary School'!P130+'Ravenhurst Primary School'!P119</f>
        <v>50012.07</v>
      </c>
      <c r="Q172" s="9">
        <f>'Fernvale Primary School'!Q118+'Glenmere Primary School'!Q116+'Hinckley Parks Primary'!Q118+'Hollycroft Primary School'!Q104+'Langmoor Primary School'!Q113+'Little Hill Primary School'!Q127+'New Lubbesthorpe Primary School'!Q124+'Newlands Primary School'!Q130+'Ravenhurst Primary School'!Q119</f>
        <v>53518.130000000005</v>
      </c>
      <c r="R172" s="9">
        <f>'Fernvale Primary School'!R118+'Glenmere Primary School'!R116+'Hinckley Parks Primary'!R118+'Hollycroft Primary School'!R104+'Langmoor Primary School'!R113+'Little Hill Primary School'!R127+'New Lubbesthorpe Primary School'!R124+'Newlands Primary School'!R130+'Ravenhurst Primary School'!R119</f>
        <v>-3506.0599999999995</v>
      </c>
      <c r="T172" s="9">
        <f>'Fernvale Primary School'!T118+'Glenmere Primary School'!T116+'Hinckley Parks Primary'!T118+'Hollycroft Primary School'!T104+'Langmoor Primary School'!T113+'Little Hill Primary School'!T127+'New Lubbesthorpe Primary School'!T124+'Newlands Primary School'!T130+'Ravenhurst Primary School'!T119</f>
        <v>53518.130000000005</v>
      </c>
      <c r="U172" s="9">
        <f>'Fernvale Primary School'!U118+'Glenmere Primary School'!U116+'Hinckley Parks Primary'!U118+'Hollycroft Primary School'!U104+'Langmoor Primary School'!U113+'Little Hill Primary School'!U127+'New Lubbesthorpe Primary School'!U124+'Newlands Primary School'!U130+'Ravenhurst Primary School'!U119</f>
        <v>44663.280000000006</v>
      </c>
      <c r="V172" s="9">
        <f>IF('Fernvale Primary School'!V118="",0,'Fernvale Primary School'!V118)+IF('Glenmere Primary School'!V116="",0,'Glenmere Primary School'!V116)+IF('Hinckley Parks Primary'!V118="",0,'Hinckley Parks Primary'!V118)+IF('Hollycroft Primary School'!V104="",0,'Hollycroft Primary School'!V104)+IF('Langmoor Primary School'!V113="",0,'Langmoor Primary School'!V113)+IF('Little Hill Primary School'!V127="",0,'Little Hill Primary School'!V127)+IF('New Lubbesthorpe Primary School'!V124="",0,'New Lubbesthorpe Primary School'!V124)+IF('Newlands Primary School'!V130="",0,'Newlands Primary School'!V130)+IF('Ravenhurst Primary School'!V119="",0,'Ravenhurst Primary School'!V119)</f>
        <v>0</v>
      </c>
      <c r="W172" s="9">
        <f>'Fernvale Primary School'!W118+'Glenmere Primary School'!W116+'Hinckley Parks Primary'!W118+'Hollycroft Primary School'!W104+'Langmoor Primary School'!W113+'Little Hill Primary School'!W127+'New Lubbesthorpe Primary School'!W124+'Newlands Primary School'!W130+'Ravenhurst Primary School'!W119</f>
        <v>0</v>
      </c>
      <c r="X172" s="9">
        <f>'Fernvale Primary School'!X118+'Glenmere Primary School'!X116+'Hinckley Parks Primary'!X118+'Hollycroft Primary School'!X104+'Langmoor Primary School'!X113+'Little Hill Primary School'!X127+'New Lubbesthorpe Primary School'!X124+'Newlands Primary School'!X130+'Ravenhurst Primary School'!X119</f>
        <v>44663.280000000006</v>
      </c>
      <c r="Y172" s="9">
        <f>'Fernvale Primary School'!Y118+'Glenmere Primary School'!Y116+'Hinckley Parks Primary'!Y118+'Hollycroft Primary School'!Y104+'Langmoor Primary School'!Y113+'Little Hill Primary School'!Y127+'New Lubbesthorpe Primary School'!Y124+'Newlands Primary School'!Y130+'Ravenhurst Primary School'!Y119</f>
        <v>8854.8499999999985</v>
      </c>
      <c r="Z172" s="7">
        <f t="shared" si="37"/>
        <v>0.1654551457608851</v>
      </c>
    </row>
    <row r="173" spans="2:26" hidden="1" outlineLevel="1" x14ac:dyDescent="0.25">
      <c r="C173" s="8" t="s">
        <v>180</v>
      </c>
      <c r="D173" s="9">
        <f>'Fernvale Primary School'!D119+'Glenmere Primary School'!D117+'Hinckley Parks Primary'!D119+'Hollycroft Primary School'!D105+'Langmoor Primary School'!D114+'Little Hill Primary School'!D128+'New Lubbesthorpe Primary School'!D125+'Newlands Primary School'!D131+'Ravenhurst Primary School'!D120</f>
        <v>2262.09</v>
      </c>
      <c r="E173" s="9">
        <f>'Fernvale Primary School'!E119+'Glenmere Primary School'!E117+'Hinckley Parks Primary'!E119+'Hollycroft Primary School'!E105+'Langmoor Primary School'!E114+'Little Hill Primary School'!E128+'New Lubbesthorpe Primary School'!E125+'Newlands Primary School'!E131+'Ravenhurst Primary School'!E120</f>
        <v>1034.45</v>
      </c>
      <c r="F173" s="9">
        <f>'Fernvale Primary School'!F119+'Glenmere Primary School'!F117+'Hinckley Parks Primary'!F119+'Hollycroft Primary School'!F105+'Langmoor Primary School'!F114+'Little Hill Primary School'!F128+'New Lubbesthorpe Primary School'!F125+'Newlands Primary School'!F131+'Ravenhurst Primary School'!F120</f>
        <v>0</v>
      </c>
      <c r="G173" s="9">
        <f>'Fernvale Primary School'!G119+'Glenmere Primary School'!G117+'Hinckley Parks Primary'!G119+'Hollycroft Primary School'!G105+'Langmoor Primary School'!G114+'Little Hill Primary School'!G128+'New Lubbesthorpe Primary School'!G125+'Newlands Primary School'!G131+'Ravenhurst Primary School'!G120</f>
        <v>-1227.6400000000001</v>
      </c>
      <c r="H173" s="7">
        <f t="shared" si="35"/>
        <v>2.1867562472811639</v>
      </c>
      <c r="J173" s="9">
        <f>'Fernvale Primary School'!J119+'Glenmere Primary School'!J117+'Hinckley Parks Primary'!J119+'Hollycroft Primary School'!J105+'Langmoor Primary School'!J114+'Little Hill Primary School'!J128+'New Lubbesthorpe Primary School'!J125+'Newlands Primary School'!J131+'Ravenhurst Primary School'!J120</f>
        <v>27461.97</v>
      </c>
      <c r="K173" s="9">
        <f>'Fernvale Primary School'!K119+'Glenmere Primary School'!K117+'Hinckley Parks Primary'!K119+'Hollycroft Primary School'!K105+'Langmoor Primary School'!K114+'Little Hill Primary School'!K128+'New Lubbesthorpe Primary School'!K125+'Newlands Primary School'!K131+'Ravenhurst Primary School'!K120</f>
        <v>22075.47</v>
      </c>
      <c r="L173" s="9">
        <f>'Fernvale Primary School'!L119+'Glenmere Primary School'!L117+'Hinckley Parks Primary'!L119+'Hollycroft Primary School'!L105+'Langmoor Primary School'!L114+'Little Hill Primary School'!L128+'New Lubbesthorpe Primary School'!L125+'Newlands Primary School'!L131+'Ravenhurst Primary School'!L120</f>
        <v>0</v>
      </c>
      <c r="M173" s="9">
        <f>'Fernvale Primary School'!M119+'Glenmere Primary School'!M117+'Hinckley Parks Primary'!M119+'Hollycroft Primary School'!M105+'Langmoor Primary School'!M114+'Little Hill Primary School'!M128+'New Lubbesthorpe Primary School'!M125+'Newlands Primary School'!M131+'Ravenhurst Primary School'!M120</f>
        <v>-5386.5</v>
      </c>
      <c r="N173" s="7">
        <f t="shared" si="36"/>
        <v>1.2440038649233742</v>
      </c>
      <c r="P173" s="9">
        <f>'Fernvale Primary School'!P119+'Glenmere Primary School'!P117+'Hinckley Parks Primary'!P119+'Hollycroft Primary School'!P105+'Langmoor Primary School'!P114+'Little Hill Primary School'!P128+'New Lubbesthorpe Primary School'!P125+'Newlands Primary School'!P131+'Ravenhurst Primary School'!P120</f>
        <v>21954.02</v>
      </c>
      <c r="Q173" s="9">
        <f>'Fernvale Primary School'!Q119+'Glenmere Primary School'!Q117+'Hinckley Parks Primary'!Q119+'Hollycroft Primary School'!Q105+'Langmoor Primary School'!Q114+'Little Hill Primary School'!Q128+'New Lubbesthorpe Primary School'!Q125+'Newlands Primary School'!Q131+'Ravenhurst Primary School'!Q120</f>
        <v>22075.47</v>
      </c>
      <c r="R173" s="9">
        <f>'Fernvale Primary School'!R119+'Glenmere Primary School'!R117+'Hinckley Parks Primary'!R119+'Hollycroft Primary School'!R105+'Langmoor Primary School'!R114+'Little Hill Primary School'!R128+'New Lubbesthorpe Primary School'!R125+'Newlands Primary School'!R131+'Ravenhurst Primary School'!R120</f>
        <v>-121.45</v>
      </c>
      <c r="T173" s="9">
        <f>'Fernvale Primary School'!T119+'Glenmere Primary School'!T117+'Hinckley Parks Primary'!T119+'Hollycroft Primary School'!T105+'Langmoor Primary School'!T114+'Little Hill Primary School'!T128+'New Lubbesthorpe Primary School'!T125+'Newlands Primary School'!T131+'Ravenhurst Primary School'!T120</f>
        <v>22075.47</v>
      </c>
      <c r="U173" s="9">
        <f>'Fernvale Primary School'!U119+'Glenmere Primary School'!U117+'Hinckley Parks Primary'!U119+'Hollycroft Primary School'!U105+'Langmoor Primary School'!U114+'Little Hill Primary School'!U128+'New Lubbesthorpe Primary School'!U125+'Newlands Primary School'!U131+'Ravenhurst Primary School'!U120</f>
        <v>27461.97</v>
      </c>
      <c r="V173" s="9">
        <f>IF('Fernvale Primary School'!V119="",0,'Fernvale Primary School'!V119)+IF('Glenmere Primary School'!V117="",0,'Glenmere Primary School'!V117)+IF('Hinckley Parks Primary'!V119="",0,'Hinckley Parks Primary'!V119)+IF('Hollycroft Primary School'!V105="",0,'Hollycroft Primary School'!V105)+IF('Langmoor Primary School'!V114="",0,'Langmoor Primary School'!V114)+IF('Little Hill Primary School'!V128="",0,'Little Hill Primary School'!V128)+IF('New Lubbesthorpe Primary School'!V125="",0,'New Lubbesthorpe Primary School'!V125)+IF('Newlands Primary School'!V131="",0,'Newlands Primary School'!V131)+IF('Ravenhurst Primary School'!V120="",0,'Ravenhurst Primary School'!V120)</f>
        <v>0</v>
      </c>
      <c r="W173" s="9">
        <f>'Fernvale Primary School'!W119+'Glenmere Primary School'!W117+'Hinckley Parks Primary'!W119+'Hollycroft Primary School'!W105+'Langmoor Primary School'!W114+'Little Hill Primary School'!W128+'New Lubbesthorpe Primary School'!W125+'Newlands Primary School'!W131+'Ravenhurst Primary School'!W120</f>
        <v>0</v>
      </c>
      <c r="X173" s="9">
        <f>'Fernvale Primary School'!X119+'Glenmere Primary School'!X117+'Hinckley Parks Primary'!X119+'Hollycroft Primary School'!X105+'Langmoor Primary School'!X114+'Little Hill Primary School'!X128+'New Lubbesthorpe Primary School'!X125+'Newlands Primary School'!X131+'Ravenhurst Primary School'!X120</f>
        <v>27461.97</v>
      </c>
      <c r="Y173" s="9">
        <f>'Fernvale Primary School'!Y119+'Glenmere Primary School'!Y117+'Hinckley Parks Primary'!Y119+'Hollycroft Primary School'!Y105+'Langmoor Primary School'!Y114+'Little Hill Primary School'!Y128+'New Lubbesthorpe Primary School'!Y125+'Newlands Primary School'!Y131+'Ravenhurst Primary School'!Y120</f>
        <v>-5386.5000000000018</v>
      </c>
      <c r="Z173" s="7">
        <f t="shared" si="37"/>
        <v>-0.24400386492337428</v>
      </c>
    </row>
    <row r="174" spans="2:26" hidden="1" outlineLevel="1" x14ac:dyDescent="0.25">
      <c r="C174" s="8" t="s">
        <v>181</v>
      </c>
      <c r="D174" s="9">
        <f>'Fernvale Primary School'!D120+'Glenmere Primary School'!D118+'Hinckley Parks Primary'!D120+'Hollycroft Primary School'!D106+'Langmoor Primary School'!D115+'Little Hill Primary School'!D129+'New Lubbesthorpe Primary School'!D126+'Newlands Primary School'!D132+'Ravenhurst Primary School'!D121</f>
        <v>167.44</v>
      </c>
      <c r="E174" s="9">
        <f>'Fernvale Primary School'!E120+'Glenmere Primary School'!E118+'Hinckley Parks Primary'!E120+'Hollycroft Primary School'!E106+'Langmoor Primary School'!E115+'Little Hill Primary School'!E129+'New Lubbesthorpe Primary School'!E126+'Newlands Primary School'!E132+'Ravenhurst Primary School'!E121</f>
        <v>216.57999999999998</v>
      </c>
      <c r="F174" s="9">
        <f>'Fernvale Primary School'!F120+'Glenmere Primary School'!F118+'Hinckley Parks Primary'!F120+'Hollycroft Primary School'!F106+'Langmoor Primary School'!F115+'Little Hill Primary School'!F129+'New Lubbesthorpe Primary School'!F126+'Newlands Primary School'!F132+'Ravenhurst Primary School'!F121</f>
        <v>0</v>
      </c>
      <c r="G174" s="9">
        <f>'Fernvale Primary School'!G120+'Glenmere Primary School'!G118+'Hinckley Parks Primary'!G120+'Hollycroft Primary School'!G106+'Langmoor Primary School'!G115+'Little Hill Primary School'!G129+'New Lubbesthorpe Primary School'!G126+'Newlands Primary School'!G132+'Ravenhurst Primary School'!G121</f>
        <v>49.139999999999993</v>
      </c>
      <c r="H174" s="7">
        <f t="shared" si="35"/>
        <v>0.77310924369747902</v>
      </c>
      <c r="J174" s="9">
        <f>'Fernvale Primary School'!J120+'Glenmere Primary School'!J118+'Hinckley Parks Primary'!J120+'Hollycroft Primary School'!J106+'Langmoor Primary School'!J115+'Little Hill Primary School'!J129+'New Lubbesthorpe Primary School'!J126+'Newlands Primary School'!J132+'Ravenhurst Primary School'!J121</f>
        <v>4645.66</v>
      </c>
      <c r="K174" s="9">
        <f>'Fernvale Primary School'!K120+'Glenmere Primary School'!K118+'Hinckley Parks Primary'!K120+'Hollycroft Primary School'!K106+'Langmoor Primary School'!K115+'Little Hill Primary School'!K129+'New Lubbesthorpe Primary School'!K126+'Newlands Primary School'!K132+'Ravenhurst Primary School'!K121</f>
        <v>4700.1000000000004</v>
      </c>
      <c r="L174" s="9">
        <f>'Fernvale Primary School'!L120+'Glenmere Primary School'!L118+'Hinckley Parks Primary'!L120+'Hollycroft Primary School'!L106+'Langmoor Primary School'!L115+'Little Hill Primary School'!L129+'New Lubbesthorpe Primary School'!L126+'Newlands Primary School'!L132+'Ravenhurst Primary School'!L121</f>
        <v>0</v>
      </c>
      <c r="M174" s="9">
        <f>'Fernvale Primary School'!M120+'Glenmere Primary School'!M118+'Hinckley Parks Primary'!M120+'Hollycroft Primary School'!M106+'Langmoor Primary School'!M115+'Little Hill Primary School'!M129+'New Lubbesthorpe Primary School'!M126+'Newlands Primary School'!M132+'Ravenhurst Primary School'!M121</f>
        <v>54.440000000000019</v>
      </c>
      <c r="N174" s="7">
        <f t="shared" si="36"/>
        <v>0.98841726771770799</v>
      </c>
      <c r="P174" s="9">
        <f>'Fernvale Primary School'!P120+'Glenmere Primary School'!P118+'Hinckley Parks Primary'!P120+'Hollycroft Primary School'!P106+'Langmoor Primary School'!P115+'Little Hill Primary School'!P129+'New Lubbesthorpe Primary School'!P126+'Newlands Primary School'!P132+'Ravenhurst Primary School'!P121</f>
        <v>4528.26</v>
      </c>
      <c r="Q174" s="9">
        <f>'Fernvale Primary School'!Q120+'Glenmere Primary School'!Q118+'Hinckley Parks Primary'!Q120+'Hollycroft Primary School'!Q106+'Langmoor Primary School'!Q115+'Little Hill Primary School'!Q129+'New Lubbesthorpe Primary School'!Q126+'Newlands Primary School'!Q132+'Ravenhurst Primary School'!Q121</f>
        <v>4700.1000000000004</v>
      </c>
      <c r="R174" s="9">
        <f>'Fernvale Primary School'!R120+'Glenmere Primary School'!R118+'Hinckley Parks Primary'!R120+'Hollycroft Primary School'!R106+'Langmoor Primary School'!R115+'Little Hill Primary School'!R129+'New Lubbesthorpe Primary School'!R126+'Newlands Primary School'!R132+'Ravenhurst Primary School'!R121</f>
        <v>-171.84</v>
      </c>
      <c r="T174" s="9">
        <f>'Fernvale Primary School'!T120+'Glenmere Primary School'!T118+'Hinckley Parks Primary'!T120+'Hollycroft Primary School'!T106+'Langmoor Primary School'!T115+'Little Hill Primary School'!T129+'New Lubbesthorpe Primary School'!T126+'Newlands Primary School'!T132+'Ravenhurst Primary School'!T121</f>
        <v>4700.1000000000004</v>
      </c>
      <c r="U174" s="9">
        <f>'Fernvale Primary School'!U120+'Glenmere Primary School'!U118+'Hinckley Parks Primary'!U120+'Hollycroft Primary School'!U106+'Langmoor Primary School'!U115+'Little Hill Primary School'!U129+'New Lubbesthorpe Primary School'!U126+'Newlands Primary School'!U132+'Ravenhurst Primary School'!U121</f>
        <v>4645.66</v>
      </c>
      <c r="V174" s="9">
        <f>IF('Fernvale Primary School'!V120="",0,'Fernvale Primary School'!V120)+IF('Glenmere Primary School'!V118="",0,'Glenmere Primary School'!V118)+IF('Hinckley Parks Primary'!V120="",0,'Hinckley Parks Primary'!V120)+IF('Hollycroft Primary School'!V106="",0,'Hollycroft Primary School'!V106)+IF('Langmoor Primary School'!V115="",0,'Langmoor Primary School'!V115)+IF('Little Hill Primary School'!V129="",0,'Little Hill Primary School'!V129)+IF('New Lubbesthorpe Primary School'!V126="",0,'New Lubbesthorpe Primary School'!V126)+IF('Newlands Primary School'!V132="",0,'Newlands Primary School'!V132)+IF('Ravenhurst Primary School'!V121="",0,'Ravenhurst Primary School'!V121)</f>
        <v>0</v>
      </c>
      <c r="W174" s="9">
        <f>'Fernvale Primary School'!W120+'Glenmere Primary School'!W118+'Hinckley Parks Primary'!W120+'Hollycroft Primary School'!W106+'Langmoor Primary School'!W115+'Little Hill Primary School'!W129+'New Lubbesthorpe Primary School'!W126+'Newlands Primary School'!W132+'Ravenhurst Primary School'!W121</f>
        <v>0</v>
      </c>
      <c r="X174" s="9">
        <f>'Fernvale Primary School'!X120+'Glenmere Primary School'!X118+'Hinckley Parks Primary'!X120+'Hollycroft Primary School'!X106+'Langmoor Primary School'!X115+'Little Hill Primary School'!X129+'New Lubbesthorpe Primary School'!X126+'Newlands Primary School'!X132+'Ravenhurst Primary School'!X121</f>
        <v>4645.66</v>
      </c>
      <c r="Y174" s="9">
        <f>'Fernvale Primary School'!Y120+'Glenmere Primary School'!Y118+'Hinckley Parks Primary'!Y120+'Hollycroft Primary School'!Y106+'Langmoor Primary School'!Y115+'Little Hill Primary School'!Y129+'New Lubbesthorpe Primary School'!Y126+'Newlands Primary School'!Y132+'Ravenhurst Primary School'!Y121</f>
        <v>54.440000000000126</v>
      </c>
      <c r="Z174" s="7">
        <f t="shared" si="37"/>
        <v>1.1582732282291891E-2</v>
      </c>
    </row>
    <row r="175" spans="2:26" hidden="1" outlineLevel="1" x14ac:dyDescent="0.25">
      <c r="C175" s="8" t="s">
        <v>182</v>
      </c>
      <c r="D175" s="9">
        <f>'Fernvale Primary School'!D121+'Hinckley Parks Primary'!D121+'Hollycroft Primary School'!D107+'Langmoor Primary School'!D116+'Little Hill Primary School'!D130+'New Lubbesthorpe Primary School'!D127+'Newlands Primary School'!D133+'Ravenhurst Primary School'!D122</f>
        <v>228.64999999999998</v>
      </c>
      <c r="E175" s="9">
        <f>'Fernvale Primary School'!E121+'Hinckley Parks Primary'!E121+'Hollycroft Primary School'!E107+'Langmoor Primary School'!E116+'Little Hill Primary School'!E130+'New Lubbesthorpe Primary School'!E127+'Newlands Primary School'!E133+'Ravenhurst Primary School'!E122</f>
        <v>8.33</v>
      </c>
      <c r="F175" s="9">
        <f>'Fernvale Primary School'!F121+'Hinckley Parks Primary'!F121+'Hollycroft Primary School'!F107+'Langmoor Primary School'!F116+'Little Hill Primary School'!F130+'New Lubbesthorpe Primary School'!F127+'Newlands Primary School'!F133+'Ravenhurst Primary School'!F122</f>
        <v>0</v>
      </c>
      <c r="G175" s="9">
        <f>'Fernvale Primary School'!G121+'Hinckley Parks Primary'!G121+'Hollycroft Primary School'!G107+'Langmoor Primary School'!G116+'Little Hill Primary School'!G130+'New Lubbesthorpe Primary School'!G127+'Newlands Primary School'!G133+'Ravenhurst Primary School'!G122</f>
        <v>-220.31999999999996</v>
      </c>
      <c r="H175" s="7">
        <f t="shared" si="35"/>
        <v>27.448979591836732</v>
      </c>
      <c r="J175" s="9">
        <f>'Fernvale Primary School'!J121+'Hinckley Parks Primary'!J121+'Hollycroft Primary School'!J107+'Langmoor Primary School'!J116+'Little Hill Primary School'!J130+'New Lubbesthorpe Primary School'!J127+'Newlands Primary School'!J133+'Ravenhurst Primary School'!J122</f>
        <v>1739.38</v>
      </c>
      <c r="K175" s="9">
        <f>'Fernvale Primary School'!K121+'Hinckley Parks Primary'!K121+'Hollycroft Primary School'!K107+'Langmoor Primary School'!K116+'Little Hill Primary School'!K130+'New Lubbesthorpe Primary School'!K127+'Newlands Primary School'!K133+'Ravenhurst Primary School'!K122</f>
        <v>2525.37</v>
      </c>
      <c r="L175" s="9">
        <f>'Fernvale Primary School'!L121+'Hinckley Parks Primary'!L121+'Hollycroft Primary School'!L107+'Langmoor Primary School'!L116+'Little Hill Primary School'!L130+'New Lubbesthorpe Primary School'!L127+'Newlands Primary School'!L133+'Ravenhurst Primary School'!L122</f>
        <v>0</v>
      </c>
      <c r="M175" s="9">
        <f>'Fernvale Primary School'!M121+'Hinckley Parks Primary'!M121+'Hollycroft Primary School'!M107+'Langmoor Primary School'!M116+'Little Hill Primary School'!M130+'New Lubbesthorpe Primary School'!M127+'Newlands Primary School'!M133+'Ravenhurst Primary School'!M122</f>
        <v>785.99</v>
      </c>
      <c r="N175" s="7">
        <f t="shared" si="36"/>
        <v>0.68876243877134846</v>
      </c>
      <c r="P175" s="9">
        <f>'Fernvale Primary School'!P121+'Hinckley Parks Primary'!P121+'Hollycroft Primary School'!P107+'Langmoor Primary School'!P116+'Little Hill Primary School'!P130+'New Lubbesthorpe Primary School'!P127+'Newlands Primary School'!P133+'Ravenhurst Primary School'!P122</f>
        <v>2151.37</v>
      </c>
      <c r="Q175" s="9">
        <f>'Fernvale Primary School'!Q121+'Hinckley Parks Primary'!Q121+'Hollycroft Primary School'!Q107+'Langmoor Primary School'!Q116+'Little Hill Primary School'!Q130+'New Lubbesthorpe Primary School'!Q127+'Newlands Primary School'!Q133+'Ravenhurst Primary School'!Q122</f>
        <v>2525.37</v>
      </c>
      <c r="R175" s="9">
        <f>'Fernvale Primary School'!R121+'Hinckley Parks Primary'!R121+'Hollycroft Primary School'!R107+'Langmoor Primary School'!R116+'Little Hill Primary School'!R130+'New Lubbesthorpe Primary School'!R127+'Newlands Primary School'!R133+'Ravenhurst Primary School'!R122</f>
        <v>-374</v>
      </c>
      <c r="T175" s="9">
        <f>'Fernvale Primary School'!T121+'Hinckley Parks Primary'!T121+'Hollycroft Primary School'!T107+'Langmoor Primary School'!T116+'Little Hill Primary School'!T130+'New Lubbesthorpe Primary School'!T127+'Newlands Primary School'!T133+'Ravenhurst Primary School'!T122</f>
        <v>2525.37</v>
      </c>
      <c r="U175" s="9">
        <f>'Fernvale Primary School'!U121+'Hinckley Parks Primary'!U121+'Hollycroft Primary School'!U107+'Langmoor Primary School'!U116+'Little Hill Primary School'!U130+'New Lubbesthorpe Primary School'!U127+'Newlands Primary School'!U133+'Ravenhurst Primary School'!U122</f>
        <v>1739.38</v>
      </c>
      <c r="V175" s="9">
        <f>IF('Fernvale Primary School'!V121="",0,'Fernvale Primary School'!V121)+IF('Hinckley Parks Primary'!V121="",0,'Hinckley Parks Primary'!V121)+IF('Hollycroft Primary School'!V107="",0,'Hollycroft Primary School'!V107)+IF('Langmoor Primary School'!V116="",0,'Langmoor Primary School'!V116)+IF('Little Hill Primary School'!V130="",0,'Little Hill Primary School'!V130)+IF('New Lubbesthorpe Primary School'!V127="",0,'New Lubbesthorpe Primary School'!V127)+IF('Newlands Primary School'!V133="",0,'Newlands Primary School'!V133)+IF('Ravenhurst Primary School'!V122="",0,'Ravenhurst Primary School'!V122)</f>
        <v>0</v>
      </c>
      <c r="W175" s="9">
        <f>'Fernvale Primary School'!W121+'Hinckley Parks Primary'!W121+'Hollycroft Primary School'!W107+'Langmoor Primary School'!W116+'Little Hill Primary School'!W130+'New Lubbesthorpe Primary School'!W127+'Newlands Primary School'!W133+'Ravenhurst Primary School'!W122</f>
        <v>0</v>
      </c>
      <c r="X175" s="9">
        <f>'Fernvale Primary School'!X121+'Hinckley Parks Primary'!X121+'Hollycroft Primary School'!X107+'Langmoor Primary School'!X116+'Little Hill Primary School'!X130+'New Lubbesthorpe Primary School'!X127+'Newlands Primary School'!X133+'Ravenhurst Primary School'!X122</f>
        <v>1739.38</v>
      </c>
      <c r="Y175" s="9">
        <f>'Fernvale Primary School'!Y121+'Hinckley Parks Primary'!Y121+'Hollycroft Primary School'!Y107+'Langmoor Primary School'!Y116+'Little Hill Primary School'!Y130+'New Lubbesthorpe Primary School'!Y127+'Newlands Primary School'!Y133+'Ravenhurst Primary School'!Y122</f>
        <v>785.99</v>
      </c>
      <c r="Z175" s="7">
        <f t="shared" si="37"/>
        <v>0.31123756122865165</v>
      </c>
    </row>
    <row r="176" spans="2:26" hidden="1" outlineLevel="1" x14ac:dyDescent="0.25">
      <c r="C176" s="8" t="s">
        <v>183</v>
      </c>
      <c r="D176" s="9">
        <f>'Fernvale Primary School'!D122+'Glenmere Primary School'!D119+'Hinckley Parks Primary'!D122+'Little Hill Primary School'!D131+'Newlands Primary School'!D134+'Ravenhurst Primary School'!D123</f>
        <v>420</v>
      </c>
      <c r="E176" s="9">
        <f>'Fernvale Primary School'!E122+'Glenmere Primary School'!E119+'Hinckley Parks Primary'!E122+'Little Hill Primary School'!E131+'Newlands Primary School'!E134+'Ravenhurst Primary School'!E123</f>
        <v>36.67</v>
      </c>
      <c r="F176" s="9">
        <f>'Fernvale Primary School'!F122+'Glenmere Primary School'!F119+'Hinckley Parks Primary'!F122+'Little Hill Primary School'!F131+'Newlands Primary School'!F134+'Ravenhurst Primary School'!F123</f>
        <v>0</v>
      </c>
      <c r="G176" s="9">
        <f>'Fernvale Primary School'!G122+'Glenmere Primary School'!G119+'Hinckley Parks Primary'!G122+'Little Hill Primary School'!G131+'Newlands Primary School'!G134+'Ravenhurst Primary School'!G123</f>
        <v>-383.33</v>
      </c>
      <c r="H176" s="7">
        <f t="shared" si="35"/>
        <v>11.453504226888464</v>
      </c>
      <c r="J176" s="9">
        <f>'Fernvale Primary School'!J122+'Glenmere Primary School'!J119+'Hinckley Parks Primary'!J122+'Little Hill Primary School'!J131+'Newlands Primary School'!J134+'Ravenhurst Primary School'!J123</f>
        <v>2700.8500000000004</v>
      </c>
      <c r="K176" s="9">
        <f>'Fernvale Primary School'!K122+'Glenmere Primary School'!K119+'Hinckley Parks Primary'!K122+'Little Hill Primary School'!K131+'Newlands Primary School'!K134+'Ravenhurst Primary School'!K123</f>
        <v>580.07999999999993</v>
      </c>
      <c r="L176" s="9">
        <f>'Fernvale Primary School'!L122+'Glenmere Primary School'!L119+'Hinckley Parks Primary'!L122+'Little Hill Primary School'!L131+'Newlands Primary School'!L134+'Ravenhurst Primary School'!L123</f>
        <v>0</v>
      </c>
      <c r="M176" s="9">
        <f>'Fernvale Primary School'!M122+'Glenmere Primary School'!M119+'Hinckley Parks Primary'!M122+'Little Hill Primary School'!M131+'Newlands Primary School'!M134+'Ravenhurst Primary School'!M123</f>
        <v>-2120.77</v>
      </c>
      <c r="N176" s="7">
        <f t="shared" si="36"/>
        <v>4.6559957247276254</v>
      </c>
      <c r="P176" s="9">
        <f>'Fernvale Primary School'!P122+'Glenmere Primary School'!P119+'Hinckley Parks Primary'!P122+'Little Hill Primary School'!P131+'Newlands Primary School'!P134+'Ravenhurst Primary School'!P123</f>
        <v>580.07999999999993</v>
      </c>
      <c r="Q176" s="9">
        <f>'Fernvale Primary School'!Q122+'Glenmere Primary School'!Q119+'Hinckley Parks Primary'!Q122+'Little Hill Primary School'!Q131+'Newlands Primary School'!Q134+'Ravenhurst Primary School'!Q123</f>
        <v>580.07999999999993</v>
      </c>
      <c r="R176" s="9">
        <f>'Fernvale Primary School'!R122+'Glenmere Primary School'!R119+'Hinckley Parks Primary'!R122+'Little Hill Primary School'!R131+'Newlands Primary School'!R134+'Ravenhurst Primary School'!R123</f>
        <v>0</v>
      </c>
      <c r="T176" s="9">
        <f>'Fernvale Primary School'!T122+'Glenmere Primary School'!T119+'Hinckley Parks Primary'!T122+'Little Hill Primary School'!T131+'Newlands Primary School'!T134+'Ravenhurst Primary School'!T123</f>
        <v>580.07999999999993</v>
      </c>
      <c r="U176" s="9">
        <f>'Fernvale Primary School'!U122+'Glenmere Primary School'!U119+'Hinckley Parks Primary'!U122+'Little Hill Primary School'!U131+'Newlands Primary School'!U134+'Ravenhurst Primary School'!U123</f>
        <v>2700.8500000000004</v>
      </c>
      <c r="V176" s="9">
        <f>IF('Fernvale Primary School'!V122="",0,'Fernvale Primary School'!V122)+IF('Glenmere Primary School'!V119="",0,'Glenmere Primary School'!V119)+IF('Hinckley Parks Primary'!V122="",0,'Hinckley Parks Primary'!V122)+IF('Little Hill Primary School'!V131="",0,'Little Hill Primary School'!V131)+IF('Newlands Primary School'!V134="",0,'Newlands Primary School'!V134)+IF('Ravenhurst Primary School'!V123="",0,'Ravenhurst Primary School'!V123)</f>
        <v>0</v>
      </c>
      <c r="W176" s="9">
        <f>'Fernvale Primary School'!W122+'Glenmere Primary School'!W119+'Hinckley Parks Primary'!W122+'Little Hill Primary School'!W131+'Newlands Primary School'!W134+'Ravenhurst Primary School'!W123</f>
        <v>0</v>
      </c>
      <c r="X176" s="9">
        <f>'Fernvale Primary School'!X122+'Glenmere Primary School'!X119+'Hinckley Parks Primary'!X122+'Little Hill Primary School'!X131+'Newlands Primary School'!X134+'Ravenhurst Primary School'!X123</f>
        <v>2700.8500000000004</v>
      </c>
      <c r="Y176" s="9">
        <f>'Fernvale Primary School'!Y122+'Glenmere Primary School'!Y119+'Hinckley Parks Primary'!Y122+'Little Hill Primary School'!Y131+'Newlands Primary School'!Y134+'Ravenhurst Primary School'!Y123</f>
        <v>-2120.77</v>
      </c>
      <c r="Z176" s="7">
        <f t="shared" si="37"/>
        <v>-3.655995724727624</v>
      </c>
    </row>
    <row r="177" spans="2:26" hidden="1" outlineLevel="1" x14ac:dyDescent="0.25">
      <c r="C177" s="8" t="s">
        <v>184</v>
      </c>
      <c r="D177" s="9">
        <f>'Fernvale Primary School'!D123+'Glenmere Primary School'!D120+'Hinckley Parks Primary'!D123+'Hollycroft Primary School'!D108+'Langmoor Primary School'!D117+'Little Hill Primary School'!D132+'New Lubbesthorpe Primary School'!D128+'Newlands Primary School'!D135+'Ravenhurst Primary School'!D124</f>
        <v>1175.26</v>
      </c>
      <c r="E177" s="9">
        <f>'Fernvale Primary School'!E123+'Glenmere Primary School'!E120+'Hinckley Parks Primary'!E123+'Hollycroft Primary School'!E108+'Langmoor Primary School'!E117+'Little Hill Primary School'!E132+'New Lubbesthorpe Primary School'!E128+'Newlands Primary School'!E135+'Ravenhurst Primary School'!E124</f>
        <v>2464.75</v>
      </c>
      <c r="F177" s="9">
        <f>'Fernvale Primary School'!F123+'Glenmere Primary School'!F120+'Hinckley Parks Primary'!F123+'Hollycroft Primary School'!F108+'Langmoor Primary School'!F117+'Little Hill Primary School'!F132+'New Lubbesthorpe Primary School'!F128+'Newlands Primary School'!F135+'Ravenhurst Primary School'!F124</f>
        <v>0</v>
      </c>
      <c r="G177" s="9">
        <f>'Fernvale Primary School'!G123+'Glenmere Primary School'!G120+'Hinckley Parks Primary'!G123+'Hollycroft Primary School'!G108+'Langmoor Primary School'!G117+'Little Hill Primary School'!G132+'New Lubbesthorpe Primary School'!G128+'Newlands Primary School'!G135+'Ravenhurst Primary School'!G124</f>
        <v>1289.49</v>
      </c>
      <c r="H177" s="7">
        <f t="shared" si="35"/>
        <v>0.47682726442844103</v>
      </c>
      <c r="J177" s="9">
        <f>'Fernvale Primary School'!J123+'Glenmere Primary School'!J120+'Hinckley Parks Primary'!J123+'Hollycroft Primary School'!J108+'Langmoor Primary School'!J117+'Little Hill Primary School'!J132+'New Lubbesthorpe Primary School'!J128+'Newlands Primary School'!J135+'Ravenhurst Primary School'!J124</f>
        <v>12573.659999999998</v>
      </c>
      <c r="K177" s="9">
        <f>'Fernvale Primary School'!K123+'Glenmere Primary School'!K120+'Hinckley Parks Primary'!K123+'Hollycroft Primary School'!K108+'Langmoor Primary School'!K117+'Little Hill Primary School'!K132+'New Lubbesthorpe Primary School'!K128+'Newlands Primary School'!K135+'Ravenhurst Primary School'!K124</f>
        <v>14759.89</v>
      </c>
      <c r="L177" s="9">
        <f>'Fernvale Primary School'!L123+'Glenmere Primary School'!L120+'Hinckley Parks Primary'!L123+'Hollycroft Primary School'!L108+'Langmoor Primary School'!L117+'Little Hill Primary School'!L132+'New Lubbesthorpe Primary School'!L128+'Newlands Primary School'!L135+'Ravenhurst Primary School'!L124</f>
        <v>0</v>
      </c>
      <c r="M177" s="9">
        <f>'Fernvale Primary School'!M123+'Glenmere Primary School'!M120+'Hinckley Parks Primary'!M123+'Hollycroft Primary School'!M108+'Langmoor Primary School'!M117+'Little Hill Primary School'!M132+'New Lubbesthorpe Primary School'!M128+'Newlands Primary School'!M135+'Ravenhurst Primary School'!M124</f>
        <v>2186.2299999999991</v>
      </c>
      <c r="N177" s="7">
        <f t="shared" si="36"/>
        <v>0.85188033244150185</v>
      </c>
      <c r="P177" s="9">
        <f>'Fernvale Primary School'!P123+'Glenmere Primary School'!P120+'Hinckley Parks Primary'!P123+'Hollycroft Primary School'!P108+'Langmoor Primary School'!P117+'Little Hill Primary School'!P132+'New Lubbesthorpe Primary School'!P128+'Newlands Primary School'!P135+'Ravenhurst Primary School'!P124</f>
        <v>22696.649999999998</v>
      </c>
      <c r="Q177" s="9">
        <f>'Fernvale Primary School'!Q123+'Glenmere Primary School'!Q120+'Hinckley Parks Primary'!Q123+'Hollycroft Primary School'!Q108+'Langmoor Primary School'!Q117+'Little Hill Primary School'!Q132+'New Lubbesthorpe Primary School'!Q128+'Newlands Primary School'!Q135+'Ravenhurst Primary School'!Q124</f>
        <v>14759.89</v>
      </c>
      <c r="R177" s="9">
        <f>'Fernvale Primary School'!R123+'Glenmere Primary School'!R120+'Hinckley Parks Primary'!R123+'Hollycroft Primary School'!R108+'Langmoor Primary School'!R117+'Little Hill Primary School'!R132+'New Lubbesthorpe Primary School'!R128+'Newlands Primary School'!R135+'Ravenhurst Primary School'!R124</f>
        <v>7936.76</v>
      </c>
      <c r="T177" s="9">
        <f>'Fernvale Primary School'!T123+'Glenmere Primary School'!T120+'Hinckley Parks Primary'!T123+'Hollycroft Primary School'!T108+'Langmoor Primary School'!T117+'Little Hill Primary School'!T132+'New Lubbesthorpe Primary School'!T128+'Newlands Primary School'!T135+'Ravenhurst Primary School'!T124</f>
        <v>14759.89</v>
      </c>
      <c r="U177" s="9">
        <f>'Fernvale Primary School'!U123+'Glenmere Primary School'!U120+'Hinckley Parks Primary'!U123+'Hollycroft Primary School'!U108+'Langmoor Primary School'!U117+'Little Hill Primary School'!U132+'New Lubbesthorpe Primary School'!U128+'Newlands Primary School'!U135+'Ravenhurst Primary School'!U124</f>
        <v>12573.659999999998</v>
      </c>
      <c r="V177" s="9">
        <f>IF('Fernvale Primary School'!V123="",0,'Fernvale Primary School'!V123)+IF('Glenmere Primary School'!V120="",0,'Glenmere Primary School'!V120)+IF('Hinckley Parks Primary'!V123="",0,'Hinckley Parks Primary'!V123)+IF('Hollycroft Primary School'!V108="",0,'Hollycroft Primary School'!V108)+IF('Langmoor Primary School'!V117="",0,'Langmoor Primary School'!V117)+IF('Little Hill Primary School'!V132="",0,'Little Hill Primary School'!V132)+IF('New Lubbesthorpe Primary School'!V128="",0,'New Lubbesthorpe Primary School'!V128)+IF('Newlands Primary School'!V135="",0,'Newlands Primary School'!V135)+IF('Ravenhurst Primary School'!V124="",0,'Ravenhurst Primary School'!V124)</f>
        <v>0</v>
      </c>
      <c r="W177" s="9">
        <f>'Fernvale Primary School'!W123+'Glenmere Primary School'!W120+'Hinckley Parks Primary'!W123+'Hollycroft Primary School'!W108+'Langmoor Primary School'!W117+'Little Hill Primary School'!W132+'New Lubbesthorpe Primary School'!W128+'Newlands Primary School'!W135+'Ravenhurst Primary School'!W124</f>
        <v>0</v>
      </c>
      <c r="X177" s="9">
        <f>'Fernvale Primary School'!X123+'Glenmere Primary School'!X120+'Hinckley Parks Primary'!X123+'Hollycroft Primary School'!X108+'Langmoor Primary School'!X117+'Little Hill Primary School'!X132+'New Lubbesthorpe Primary School'!X128+'Newlands Primary School'!X135+'Ravenhurst Primary School'!X124</f>
        <v>12573.659999999998</v>
      </c>
      <c r="Y177" s="9">
        <f>'Fernvale Primary School'!Y123+'Glenmere Primary School'!Y120+'Hinckley Parks Primary'!Y123+'Hollycroft Primary School'!Y108+'Langmoor Primary School'!Y117+'Little Hill Primary School'!Y132+'New Lubbesthorpe Primary School'!Y128+'Newlands Primary School'!Y135+'Ravenhurst Primary School'!Y124</f>
        <v>2186.23</v>
      </c>
      <c r="Z177" s="7">
        <f t="shared" si="37"/>
        <v>0.14811966755849806</v>
      </c>
    </row>
    <row r="178" spans="2:26" hidden="1" outlineLevel="1" x14ac:dyDescent="0.25">
      <c r="C178" s="8" t="s">
        <v>185</v>
      </c>
      <c r="D178" s="9">
        <f>'Glenmere Primary School'!D113+'Langmoor Primary School'!D110+'Little Hill Primary School'!D124+'Newlands Primary School'!D127</f>
        <v>0</v>
      </c>
      <c r="E178" s="9">
        <f>'Glenmere Primary School'!E113+'Langmoor Primary School'!E110+'Little Hill Primary School'!E124+'Newlands Primary School'!E127</f>
        <v>0</v>
      </c>
      <c r="F178" s="9">
        <f>'Glenmere Primary School'!F113+'Langmoor Primary School'!F110+'Little Hill Primary School'!F124+'Newlands Primary School'!F127</f>
        <v>0</v>
      </c>
      <c r="G178" s="9">
        <f>'Glenmere Primary School'!G113+'Langmoor Primary School'!G110+'Little Hill Primary School'!G124+'Newlands Primary School'!G127</f>
        <v>0</v>
      </c>
      <c r="H178" s="7">
        <f t="shared" si="35"/>
        <v>0</v>
      </c>
      <c r="J178" s="9">
        <f>'Glenmere Primary School'!J113+'Langmoor Primary School'!J110+'Little Hill Primary School'!J124+'Newlands Primary School'!J127</f>
        <v>362.24</v>
      </c>
      <c r="K178" s="9">
        <f>'Glenmere Primary School'!K113+'Langmoor Primary School'!K110+'Little Hill Primary School'!K124+'Newlands Primary School'!K127</f>
        <v>1323.4</v>
      </c>
      <c r="L178" s="9">
        <f>'Glenmere Primary School'!L113+'Langmoor Primary School'!L110+'Little Hill Primary School'!L124+'Newlands Primary School'!L127</f>
        <v>0</v>
      </c>
      <c r="M178" s="9">
        <f>'Glenmere Primary School'!M113+'Langmoor Primary School'!M110+'Little Hill Primary School'!M124+'Newlands Primary School'!M127</f>
        <v>961.16</v>
      </c>
      <c r="N178" s="7">
        <f t="shared" si="36"/>
        <v>0.27371920810034756</v>
      </c>
      <c r="P178" s="9">
        <f>'Glenmere Primary School'!P113+'Langmoor Primary School'!P110+'Little Hill Primary School'!P124+'Newlands Primary School'!P127</f>
        <v>1323.4</v>
      </c>
      <c r="Q178" s="9">
        <f>'Glenmere Primary School'!Q113+'Langmoor Primary School'!Q110+'Little Hill Primary School'!Q124+'Newlands Primary School'!Q127</f>
        <v>1323.4</v>
      </c>
      <c r="R178" s="9">
        <f>'Glenmere Primary School'!R113+'Langmoor Primary School'!R110+'Little Hill Primary School'!R124+'Newlands Primary School'!R127</f>
        <v>0</v>
      </c>
      <c r="T178" s="9">
        <f>'Glenmere Primary School'!T113+'Langmoor Primary School'!T110+'Little Hill Primary School'!T124+'Newlands Primary School'!T127</f>
        <v>1323.4</v>
      </c>
      <c r="U178" s="9">
        <f>'Glenmere Primary School'!U113+'Langmoor Primary School'!U110+'Little Hill Primary School'!U124+'Newlands Primary School'!U127</f>
        <v>362.24</v>
      </c>
      <c r="V178" s="9">
        <f>IF('Glenmere Primary School'!V113="",0,'Glenmere Primary School'!V113)+IF('Langmoor Primary School'!V110="",0,'Langmoor Primary School'!V110)+IF('Little Hill Primary School'!V124="",0,'Little Hill Primary School'!V124)+IF('Newlands Primary School'!V127="",0,'Newlands Primary School'!V127)</f>
        <v>0</v>
      </c>
      <c r="W178" s="9">
        <f>'Glenmere Primary School'!W113+'Langmoor Primary School'!W110+'Little Hill Primary School'!W124+'Newlands Primary School'!W127</f>
        <v>0</v>
      </c>
      <c r="X178" s="9">
        <f>'Glenmere Primary School'!X113+'Langmoor Primary School'!X110+'Little Hill Primary School'!X124+'Newlands Primary School'!X127</f>
        <v>362.24</v>
      </c>
      <c r="Y178" s="9">
        <f>'Glenmere Primary School'!Y113+'Langmoor Primary School'!Y110+'Little Hill Primary School'!Y124+'Newlands Primary School'!Y127</f>
        <v>961.16</v>
      </c>
      <c r="Z178" s="7">
        <f t="shared" si="37"/>
        <v>0.72628079189965233</v>
      </c>
    </row>
    <row r="179" spans="2:26" collapsed="1" x14ac:dyDescent="0.25">
      <c r="B179" t="s">
        <v>186</v>
      </c>
      <c r="D179" s="6">
        <f>SUM(D180:D183)</f>
        <v>37313.700000000004</v>
      </c>
      <c r="E179" s="6">
        <f>SUM(E180:E183)</f>
        <v>5562.39</v>
      </c>
      <c r="F179" s="6">
        <f>SUM(F180:F183)</f>
        <v>0</v>
      </c>
      <c r="G179" s="6">
        <f>SUM(G180:G183)</f>
        <v>-31751.310000000005</v>
      </c>
      <c r="H179" s="7">
        <f t="shared" si="35"/>
        <v>6.7082135556837983</v>
      </c>
      <c r="J179" s="6">
        <f>SUM(J180:J183)</f>
        <v>490511.84000000008</v>
      </c>
      <c r="K179" s="6">
        <f>SUM(K180:K183)</f>
        <v>513074.18999999994</v>
      </c>
      <c r="L179" s="6">
        <f>SUM(L180:L183)</f>
        <v>0</v>
      </c>
      <c r="M179" s="6">
        <f>SUM(M180:M183)</f>
        <v>22562.350000000009</v>
      </c>
      <c r="N179" s="7">
        <f t="shared" si="36"/>
        <v>0.95602517055087133</v>
      </c>
      <c r="P179" s="6">
        <f>SUM(P180:P183)</f>
        <v>516652.12</v>
      </c>
      <c r="Q179" s="6">
        <f>SUM(Q180:Q183)</f>
        <v>513074.18999999994</v>
      </c>
      <c r="R179" s="6">
        <f>SUM(R180:R183)</f>
        <v>3577.9300000000003</v>
      </c>
      <c r="T179" s="6">
        <f t="shared" ref="T179:Y179" si="38">SUM(T180:T183)</f>
        <v>513074.18999999994</v>
      </c>
      <c r="U179" s="6">
        <f t="shared" si="38"/>
        <v>490511.84000000008</v>
      </c>
      <c r="V179" s="6">
        <f t="shared" si="38"/>
        <v>0</v>
      </c>
      <c r="W179" s="6">
        <f t="shared" si="38"/>
        <v>0</v>
      </c>
      <c r="X179" s="6">
        <f t="shared" si="38"/>
        <v>490511.84000000008</v>
      </c>
      <c r="Y179" s="6">
        <f t="shared" si="38"/>
        <v>22562.349999999991</v>
      </c>
      <c r="Z179" s="7">
        <f t="shared" si="37"/>
        <v>4.397482944912897E-2</v>
      </c>
    </row>
    <row r="180" spans="2:26" hidden="1" outlineLevel="1" x14ac:dyDescent="0.25">
      <c r="C180" s="8" t="s">
        <v>187</v>
      </c>
      <c r="D180" s="9">
        <f>'Fernvale Primary School'!D125+'Glenmere Primary School'!D122+'Hinckley Parks Primary'!D125+'Langmoor Primary School'!D119+'Little Hill Primary School'!D134+'New Lubbesthorpe Primary School'!D130+'Newlands Primary School'!D137+'Ravenhurst Primary School'!D126</f>
        <v>3212.97</v>
      </c>
      <c r="E180" s="9">
        <f>'Fernvale Primary School'!E125+'Glenmere Primary School'!E122+'Hinckley Parks Primary'!E125+'Langmoor Primary School'!E119+'Little Hill Primary School'!E134+'New Lubbesthorpe Primary School'!E130+'Newlands Primary School'!E137+'Ravenhurst Primary School'!E126</f>
        <v>0</v>
      </c>
      <c r="F180" s="9">
        <f>'Fernvale Primary School'!F125+'Glenmere Primary School'!F122+'Hinckley Parks Primary'!F125+'Langmoor Primary School'!F119+'Little Hill Primary School'!F134+'New Lubbesthorpe Primary School'!F130+'Newlands Primary School'!F137+'Ravenhurst Primary School'!F126</f>
        <v>0</v>
      </c>
      <c r="G180" s="9">
        <f>'Fernvale Primary School'!G125+'Glenmere Primary School'!G122+'Hinckley Parks Primary'!G125+'Langmoor Primary School'!G119+'Little Hill Primary School'!G134+'New Lubbesthorpe Primary School'!G130+'Newlands Primary School'!G137+'Ravenhurst Primary School'!G126</f>
        <v>-3212.97</v>
      </c>
      <c r="H180" s="7">
        <f t="shared" si="35"/>
        <v>0</v>
      </c>
      <c r="J180" s="9">
        <f>'Fernvale Primary School'!J125+'Glenmere Primary School'!J122+'Hinckley Parks Primary'!J125+'Langmoor Primary School'!J119+'Little Hill Primary School'!J134+'New Lubbesthorpe Primary School'!J130+'Newlands Primary School'!J137+'Ravenhurst Primary School'!J126</f>
        <v>82752.709999999992</v>
      </c>
      <c r="K180" s="9">
        <f>'Fernvale Primary School'!K125+'Glenmere Primary School'!K122+'Hinckley Parks Primary'!K125+'Langmoor Primary School'!K119+'Little Hill Primary School'!K134+'New Lubbesthorpe Primary School'!K130+'Newlands Primary School'!K137+'Ravenhurst Primary School'!K126</f>
        <v>95831</v>
      </c>
      <c r="L180" s="9">
        <f>'Fernvale Primary School'!L125+'Glenmere Primary School'!L122+'Hinckley Parks Primary'!L125+'Langmoor Primary School'!L119+'Little Hill Primary School'!L134+'New Lubbesthorpe Primary School'!L130+'Newlands Primary School'!L137+'Ravenhurst Primary School'!L126</f>
        <v>0</v>
      </c>
      <c r="M180" s="9">
        <f>'Fernvale Primary School'!M125+'Glenmere Primary School'!M122+'Hinckley Parks Primary'!M125+'Langmoor Primary School'!M119+'Little Hill Primary School'!M134+'New Lubbesthorpe Primary School'!M130+'Newlands Primary School'!M137+'Ravenhurst Primary School'!M126</f>
        <v>13078.289999999999</v>
      </c>
      <c r="N180" s="7">
        <f t="shared" si="36"/>
        <v>0.86352756414938792</v>
      </c>
      <c r="P180" s="9">
        <f>'Fernvale Primary School'!P125+'Glenmere Primary School'!P122+'Hinckley Parks Primary'!P125+'Langmoor Primary School'!P119+'Little Hill Primary School'!P134+'New Lubbesthorpe Primary School'!P130+'Newlands Primary School'!P137+'Ravenhurst Primary School'!P126</f>
        <v>96239</v>
      </c>
      <c r="Q180" s="9">
        <f>'Fernvale Primary School'!Q125+'Glenmere Primary School'!Q122+'Hinckley Parks Primary'!Q125+'Langmoor Primary School'!Q119+'Little Hill Primary School'!Q134+'New Lubbesthorpe Primary School'!Q130+'Newlands Primary School'!Q137+'Ravenhurst Primary School'!Q126</f>
        <v>95831</v>
      </c>
      <c r="R180" s="9">
        <f>'Fernvale Primary School'!R125+'Glenmere Primary School'!R122+'Hinckley Parks Primary'!R125+'Langmoor Primary School'!R119+'Little Hill Primary School'!R134+'New Lubbesthorpe Primary School'!R130+'Newlands Primary School'!R137+'Ravenhurst Primary School'!R126</f>
        <v>408</v>
      </c>
      <c r="T180" s="9">
        <f>'Fernvale Primary School'!T125+'Glenmere Primary School'!T122+'Hinckley Parks Primary'!T125+'Langmoor Primary School'!T119+'Little Hill Primary School'!T134+'New Lubbesthorpe Primary School'!T130+'Newlands Primary School'!T137+'Ravenhurst Primary School'!T126</f>
        <v>95831</v>
      </c>
      <c r="U180" s="9">
        <f>'Fernvale Primary School'!U125+'Glenmere Primary School'!U122+'Hinckley Parks Primary'!U125+'Langmoor Primary School'!U119+'Little Hill Primary School'!U134+'New Lubbesthorpe Primary School'!U130+'Newlands Primary School'!U137+'Ravenhurst Primary School'!U126</f>
        <v>82752.709999999992</v>
      </c>
      <c r="V180" s="9">
        <f>IF('Fernvale Primary School'!V125="",0,'Fernvale Primary School'!V125)+IF('Glenmere Primary School'!V122="",0,'Glenmere Primary School'!V122)+IF('Hinckley Parks Primary'!V125="",0,'Hinckley Parks Primary'!V125)+IF('Langmoor Primary School'!V119="",0,'Langmoor Primary School'!V119)+IF('Little Hill Primary School'!V134="",0,'Little Hill Primary School'!V134)+IF('New Lubbesthorpe Primary School'!V130="",0,'New Lubbesthorpe Primary School'!V130)+IF('Newlands Primary School'!V137="",0,'Newlands Primary School'!V137)+IF('Ravenhurst Primary School'!V126="",0,'Ravenhurst Primary School'!V126)</f>
        <v>0</v>
      </c>
      <c r="W180" s="9">
        <f>'Fernvale Primary School'!W125+'Glenmere Primary School'!W122+'Hinckley Parks Primary'!W125+'Langmoor Primary School'!W119+'Little Hill Primary School'!W134+'New Lubbesthorpe Primary School'!W130+'Newlands Primary School'!W137+'Ravenhurst Primary School'!W126</f>
        <v>0</v>
      </c>
      <c r="X180" s="9">
        <f>'Fernvale Primary School'!X125+'Glenmere Primary School'!X122+'Hinckley Parks Primary'!X125+'Langmoor Primary School'!X119+'Little Hill Primary School'!X134+'New Lubbesthorpe Primary School'!X130+'Newlands Primary School'!X137+'Ravenhurst Primary School'!X126</f>
        <v>82752.709999999992</v>
      </c>
      <c r="Y180" s="9">
        <f>'Fernvale Primary School'!Y125+'Glenmere Primary School'!Y122+'Hinckley Parks Primary'!Y125+'Langmoor Primary School'!Y119+'Little Hill Primary School'!Y134+'New Lubbesthorpe Primary School'!Y130+'Newlands Primary School'!Y137+'Ravenhurst Primary School'!Y126</f>
        <v>13078.29</v>
      </c>
      <c r="Z180" s="7">
        <f t="shared" si="37"/>
        <v>0.13647243585061203</v>
      </c>
    </row>
    <row r="181" spans="2:26" hidden="1" outlineLevel="1" x14ac:dyDescent="0.25">
      <c r="C181" s="8" t="s">
        <v>188</v>
      </c>
      <c r="D181" s="9">
        <f>'Fernvale Primary School'!D126+'Glenmere Primary School'!D123+'Hinckley Parks Primary'!D126+'Hollycroft Primary School'!D110+'Langmoor Primary School'!D120+'Little Hill Primary School'!D135+'New Lubbesthorpe Primary School'!D131+'Newlands Primary School'!D138+'Ravenhurst Primary School'!D127</f>
        <v>21011.74</v>
      </c>
      <c r="E181" s="9">
        <f>'Fernvale Primary School'!E126+'Glenmere Primary School'!E123+'Hinckley Parks Primary'!E126+'Hollycroft Primary School'!E110+'Langmoor Primary School'!E120+'Little Hill Primary School'!E135+'New Lubbesthorpe Primary School'!E131+'Newlands Primary School'!E138+'Ravenhurst Primary School'!E127</f>
        <v>0</v>
      </c>
      <c r="F181" s="9">
        <f>'Fernvale Primary School'!F126+'Glenmere Primary School'!F123+'Hinckley Parks Primary'!F126+'Hollycroft Primary School'!F110+'Langmoor Primary School'!F120+'Little Hill Primary School'!F135+'New Lubbesthorpe Primary School'!F131+'Newlands Primary School'!F138+'Ravenhurst Primary School'!F127</f>
        <v>0</v>
      </c>
      <c r="G181" s="9">
        <f>'Fernvale Primary School'!G126+'Glenmere Primary School'!G123+'Hinckley Parks Primary'!G126+'Hollycroft Primary School'!G110+'Langmoor Primary School'!G120+'Little Hill Primary School'!G135+'New Lubbesthorpe Primary School'!G131+'Newlands Primary School'!G138+'Ravenhurst Primary School'!G127</f>
        <v>-21011.74</v>
      </c>
      <c r="H181" s="7">
        <f t="shared" si="35"/>
        <v>0</v>
      </c>
      <c r="J181" s="9">
        <f>'Fernvale Primary School'!J126+'Glenmere Primary School'!J123+'Hinckley Parks Primary'!J126+'Hollycroft Primary School'!J110+'Langmoor Primary School'!J120+'Little Hill Primary School'!J135+'New Lubbesthorpe Primary School'!J131+'Newlands Primary School'!J138+'Ravenhurst Primary School'!J127</f>
        <v>272342.56</v>
      </c>
      <c r="K181" s="9">
        <f>'Fernvale Primary School'!K126+'Glenmere Primary School'!K123+'Hinckley Parks Primary'!K126+'Hollycroft Primary School'!K110+'Langmoor Primary School'!K120+'Little Hill Primary School'!K135+'New Lubbesthorpe Primary School'!K131+'Newlands Primary School'!K138+'Ravenhurst Primary School'!K127</f>
        <v>302552.48</v>
      </c>
      <c r="L181" s="9">
        <f>'Fernvale Primary School'!L126+'Glenmere Primary School'!L123+'Hinckley Parks Primary'!L126+'Hollycroft Primary School'!L110+'Langmoor Primary School'!L120+'Little Hill Primary School'!L135+'New Lubbesthorpe Primary School'!L131+'Newlands Primary School'!L138+'Ravenhurst Primary School'!L127</f>
        <v>0</v>
      </c>
      <c r="M181" s="9">
        <f>'Fernvale Primary School'!M126+'Glenmere Primary School'!M123+'Hinckley Parks Primary'!M126+'Hollycroft Primary School'!M110+'Langmoor Primary School'!M120+'Little Hill Primary School'!M135+'New Lubbesthorpe Primary School'!M131+'Newlands Primary School'!M138+'Ravenhurst Primary School'!M127</f>
        <v>30209.920000000006</v>
      </c>
      <c r="N181" s="7">
        <f t="shared" si="36"/>
        <v>0.90014981863642307</v>
      </c>
      <c r="P181" s="9">
        <f>'Fernvale Primary School'!P126+'Glenmere Primary School'!P123+'Hinckley Parks Primary'!P126+'Hollycroft Primary School'!P110+'Langmoor Primary School'!P120+'Little Hill Primary School'!P135+'New Lubbesthorpe Primary School'!P131+'Newlands Primary School'!P138+'Ravenhurst Primary School'!P127</f>
        <v>303752.48</v>
      </c>
      <c r="Q181" s="9">
        <f>'Fernvale Primary School'!Q126+'Glenmere Primary School'!Q123+'Hinckley Parks Primary'!Q126+'Hollycroft Primary School'!Q110+'Langmoor Primary School'!Q120+'Little Hill Primary School'!Q135+'New Lubbesthorpe Primary School'!Q131+'Newlands Primary School'!Q138+'Ravenhurst Primary School'!Q127</f>
        <v>302552.48</v>
      </c>
      <c r="R181" s="9">
        <f>'Fernvale Primary School'!R126+'Glenmere Primary School'!R123+'Hinckley Parks Primary'!R126+'Hollycroft Primary School'!R110+'Langmoor Primary School'!R120+'Little Hill Primary School'!R135+'New Lubbesthorpe Primary School'!R131+'Newlands Primary School'!R138+'Ravenhurst Primary School'!R127</f>
        <v>1200</v>
      </c>
      <c r="T181" s="9">
        <f>'Fernvale Primary School'!T126+'Glenmere Primary School'!T123+'Hinckley Parks Primary'!T126+'Hollycroft Primary School'!T110+'Langmoor Primary School'!T120+'Little Hill Primary School'!T135+'New Lubbesthorpe Primary School'!T131+'Newlands Primary School'!T138+'Ravenhurst Primary School'!T127</f>
        <v>302552.48</v>
      </c>
      <c r="U181" s="9">
        <f>'Fernvale Primary School'!U126+'Glenmere Primary School'!U123+'Hinckley Parks Primary'!U126+'Hollycroft Primary School'!U110+'Langmoor Primary School'!U120+'Little Hill Primary School'!U135+'New Lubbesthorpe Primary School'!U131+'Newlands Primary School'!U138+'Ravenhurst Primary School'!U127</f>
        <v>272342.56</v>
      </c>
      <c r="V181" s="9">
        <f>IF('Fernvale Primary School'!V126="",0,'Fernvale Primary School'!V126)+IF('Glenmere Primary School'!V123="",0,'Glenmere Primary School'!V123)+IF('Hinckley Parks Primary'!V126="",0,'Hinckley Parks Primary'!V126)+IF('Hollycroft Primary School'!V110="",0,'Hollycroft Primary School'!V110)+IF('Langmoor Primary School'!V120="",0,'Langmoor Primary School'!V120)+IF('Little Hill Primary School'!V135="",0,'Little Hill Primary School'!V135)+IF('New Lubbesthorpe Primary School'!V131="",0,'New Lubbesthorpe Primary School'!V131)+IF('Newlands Primary School'!V138="",0,'Newlands Primary School'!V138)+IF('Ravenhurst Primary School'!V127="",0,'Ravenhurst Primary School'!V127)</f>
        <v>0</v>
      </c>
      <c r="W181" s="9">
        <f>'Fernvale Primary School'!W126+'Glenmere Primary School'!W123+'Hinckley Parks Primary'!W126+'Hollycroft Primary School'!W110+'Langmoor Primary School'!W120+'Little Hill Primary School'!W135+'New Lubbesthorpe Primary School'!W131+'Newlands Primary School'!W138+'Ravenhurst Primary School'!W127</f>
        <v>0</v>
      </c>
      <c r="X181" s="9">
        <f>'Fernvale Primary School'!X126+'Glenmere Primary School'!X123+'Hinckley Parks Primary'!X126+'Hollycroft Primary School'!X110+'Langmoor Primary School'!X120+'Little Hill Primary School'!X135+'New Lubbesthorpe Primary School'!X131+'Newlands Primary School'!X138+'Ravenhurst Primary School'!X127</f>
        <v>272342.56</v>
      </c>
      <c r="Y181" s="9">
        <f>'Fernvale Primary School'!Y126+'Glenmere Primary School'!Y123+'Hinckley Parks Primary'!Y126+'Hollycroft Primary School'!Y110+'Langmoor Primary School'!Y120+'Little Hill Primary School'!Y135+'New Lubbesthorpe Primary School'!Y131+'Newlands Primary School'!Y138+'Ravenhurst Primary School'!Y127</f>
        <v>30209.919999999995</v>
      </c>
      <c r="Z181" s="7">
        <f t="shared" si="37"/>
        <v>9.9850181363576984E-2</v>
      </c>
    </row>
    <row r="182" spans="2:26" hidden="1" outlineLevel="1" x14ac:dyDescent="0.25">
      <c r="C182" s="8" t="s">
        <v>189</v>
      </c>
      <c r="D182" s="9">
        <f>'Fernvale Primary School'!D127+'Glenmere Primary School'!D124+'Hinckley Parks Primary'!D128+'Hollycroft Primary School'!D112+'Langmoor Primary School'!D121+'Little Hill Primary School'!D136+'New Lubbesthorpe Primary School'!D132+'Newlands Primary School'!D139+'Ravenhurst Primary School'!D128</f>
        <v>10621.91</v>
      </c>
      <c r="E182" s="9">
        <f>'Fernvale Primary School'!E127+'Glenmere Primary School'!E124+'Hinckley Parks Primary'!E128+'Hollycroft Primary School'!E112+'Langmoor Primary School'!E121+'Little Hill Primary School'!E136+'New Lubbesthorpe Primary School'!E132+'Newlands Primary School'!E139+'Ravenhurst Primary School'!E128</f>
        <v>5562.39</v>
      </c>
      <c r="F182" s="9">
        <f>'Fernvale Primary School'!F127+'Glenmere Primary School'!F124+'Hinckley Parks Primary'!F128+'Hollycroft Primary School'!F112+'Langmoor Primary School'!F121+'Little Hill Primary School'!F136+'New Lubbesthorpe Primary School'!F132+'Newlands Primary School'!F139+'Ravenhurst Primary School'!F128</f>
        <v>0</v>
      </c>
      <c r="G182" s="9">
        <f>'Fernvale Primary School'!G127+'Glenmere Primary School'!G124+'Hinckley Parks Primary'!G128+'Hollycroft Primary School'!G112+'Langmoor Primary School'!G121+'Little Hill Primary School'!G136+'New Lubbesthorpe Primary School'!G132+'Newlands Primary School'!G139+'Ravenhurst Primary School'!G128</f>
        <v>-5059.5199999999995</v>
      </c>
      <c r="H182" s="7">
        <f t="shared" si="35"/>
        <v>1.9095946167025324</v>
      </c>
      <c r="J182" s="9">
        <f>'Fernvale Primary School'!J127+'Glenmere Primary School'!J124+'Hinckley Parks Primary'!J128+'Hollycroft Primary School'!J112+'Langmoor Primary School'!J121+'Little Hill Primary School'!J136+'New Lubbesthorpe Primary School'!J132+'Newlands Primary School'!J139+'Ravenhurst Primary School'!J128</f>
        <v>96330.16</v>
      </c>
      <c r="K182" s="9">
        <f>'Fernvale Primary School'!K127+'Glenmere Primary School'!K124+'Hinckley Parks Primary'!K128+'Hollycroft Primary School'!K112+'Langmoor Primary School'!K121+'Little Hill Primary School'!K136+'New Lubbesthorpe Primary School'!K132+'Newlands Primary School'!K139+'Ravenhurst Primary School'!K128</f>
        <v>73748.709999999992</v>
      </c>
      <c r="L182" s="9">
        <f>'Fernvale Primary School'!L127+'Glenmere Primary School'!L124+'Hinckley Parks Primary'!L128+'Hollycroft Primary School'!L112+'Langmoor Primary School'!L121+'Little Hill Primary School'!L136+'New Lubbesthorpe Primary School'!L132+'Newlands Primary School'!L139+'Ravenhurst Primary School'!L128</f>
        <v>0</v>
      </c>
      <c r="M182" s="9">
        <f>'Fernvale Primary School'!M127+'Glenmere Primary School'!M124+'Hinckley Parks Primary'!M128+'Hollycroft Primary School'!M112+'Langmoor Primary School'!M121+'Little Hill Primary School'!M136+'New Lubbesthorpe Primary School'!M132+'Newlands Primary School'!M139+'Ravenhurst Primary School'!M128</f>
        <v>-22581.449999999997</v>
      </c>
      <c r="N182" s="7">
        <f t="shared" si="36"/>
        <v>1.3061945083514006</v>
      </c>
      <c r="P182" s="9">
        <f>'Fernvale Primary School'!P127+'Glenmere Primary School'!P124+'Hinckley Parks Primary'!P128+'Hollycroft Primary School'!P112+'Langmoor Primary School'!P121+'Little Hill Primary School'!P136+'New Lubbesthorpe Primary School'!P132+'Newlands Primary School'!P139+'Ravenhurst Primary School'!P128</f>
        <v>72718.64</v>
      </c>
      <c r="Q182" s="9">
        <f>'Fernvale Primary School'!Q127+'Glenmere Primary School'!Q124+'Hinckley Parks Primary'!Q128+'Hollycroft Primary School'!Q112+'Langmoor Primary School'!Q121+'Little Hill Primary School'!Q136+'New Lubbesthorpe Primary School'!Q132+'Newlands Primary School'!Q139+'Ravenhurst Primary School'!Q128</f>
        <v>73748.709999999992</v>
      </c>
      <c r="R182" s="9">
        <f>'Fernvale Primary School'!R127+'Glenmere Primary School'!R124+'Hinckley Parks Primary'!R128+'Hollycroft Primary School'!R112+'Langmoor Primary School'!R121+'Little Hill Primary School'!R136+'New Lubbesthorpe Primary School'!R132+'Newlands Primary School'!R139+'Ravenhurst Primary School'!R128</f>
        <v>-1030.07</v>
      </c>
      <c r="T182" s="9">
        <f>'Fernvale Primary School'!T127+'Glenmere Primary School'!T124+'Hinckley Parks Primary'!T128+'Hollycroft Primary School'!T112+'Langmoor Primary School'!T121+'Little Hill Primary School'!T136+'New Lubbesthorpe Primary School'!T132+'Newlands Primary School'!T139+'Ravenhurst Primary School'!T128</f>
        <v>73748.709999999992</v>
      </c>
      <c r="U182" s="9">
        <f>'Fernvale Primary School'!U127+'Glenmere Primary School'!U124+'Hinckley Parks Primary'!U128+'Hollycroft Primary School'!U112+'Langmoor Primary School'!U121+'Little Hill Primary School'!U136+'New Lubbesthorpe Primary School'!U132+'Newlands Primary School'!U139+'Ravenhurst Primary School'!U128</f>
        <v>96330.16</v>
      </c>
      <c r="V182" s="9">
        <f>IF('Fernvale Primary School'!V127="",0,'Fernvale Primary School'!V127)+IF('Glenmere Primary School'!V124="",0,'Glenmere Primary School'!V124)+IF('Hinckley Parks Primary'!V128="",0,'Hinckley Parks Primary'!V128)+IF('Hollycroft Primary School'!V112="",0,'Hollycroft Primary School'!V112)+IF('Langmoor Primary School'!V121="",0,'Langmoor Primary School'!V121)+IF('Little Hill Primary School'!V136="",0,'Little Hill Primary School'!V136)+IF('New Lubbesthorpe Primary School'!V132="",0,'New Lubbesthorpe Primary School'!V132)+IF('Newlands Primary School'!V139="",0,'Newlands Primary School'!V139)+IF('Ravenhurst Primary School'!V128="",0,'Ravenhurst Primary School'!V128)</f>
        <v>0</v>
      </c>
      <c r="W182" s="9">
        <f>'Fernvale Primary School'!W127+'Glenmere Primary School'!W124+'Hinckley Parks Primary'!W128+'Hollycroft Primary School'!W112+'Langmoor Primary School'!W121+'Little Hill Primary School'!W136+'New Lubbesthorpe Primary School'!W132+'Newlands Primary School'!W139+'Ravenhurst Primary School'!W128</f>
        <v>0</v>
      </c>
      <c r="X182" s="9">
        <f>'Fernvale Primary School'!X127+'Glenmere Primary School'!X124+'Hinckley Parks Primary'!X128+'Hollycroft Primary School'!X112+'Langmoor Primary School'!X121+'Little Hill Primary School'!X136+'New Lubbesthorpe Primary School'!X132+'Newlands Primary School'!X139+'Ravenhurst Primary School'!X128</f>
        <v>96330.16</v>
      </c>
      <c r="Y182" s="9">
        <f>'Fernvale Primary School'!Y127+'Glenmere Primary School'!Y124+'Hinckley Parks Primary'!Y128+'Hollycroft Primary School'!Y112+'Langmoor Primary School'!Y121+'Little Hill Primary School'!Y136+'New Lubbesthorpe Primary School'!Y132+'Newlands Primary School'!Y139+'Ravenhurst Primary School'!Y128</f>
        <v>-22581.449999999997</v>
      </c>
      <c r="Z182" s="7">
        <f t="shared" si="37"/>
        <v>-0.30619450835140033</v>
      </c>
    </row>
    <row r="183" spans="2:26" hidden="1" outlineLevel="1" x14ac:dyDescent="0.25">
      <c r="C183" s="8" t="s">
        <v>190</v>
      </c>
      <c r="D183" s="9">
        <f>'Hinckley Parks Primary'!D127+'Hollycroft Primary School'!D111</f>
        <v>2467.08</v>
      </c>
      <c r="E183" s="9">
        <f>'Hinckley Parks Primary'!E127+'Hollycroft Primary School'!E111</f>
        <v>0</v>
      </c>
      <c r="F183" s="9">
        <f>'Hinckley Parks Primary'!F127+'Hollycroft Primary School'!F111</f>
        <v>0</v>
      </c>
      <c r="G183" s="9">
        <f>'Hinckley Parks Primary'!G127+'Hollycroft Primary School'!G111</f>
        <v>-2467.08</v>
      </c>
      <c r="H183" s="7">
        <f t="shared" si="35"/>
        <v>0</v>
      </c>
      <c r="J183" s="9">
        <f>'Hinckley Parks Primary'!J127+'Hollycroft Primary School'!J111</f>
        <v>39086.410000000003</v>
      </c>
      <c r="K183" s="9">
        <f>'Hinckley Parks Primary'!K127+'Hollycroft Primary School'!K111</f>
        <v>40942</v>
      </c>
      <c r="L183" s="9">
        <f>'Hinckley Parks Primary'!L127+'Hollycroft Primary School'!L111</f>
        <v>0</v>
      </c>
      <c r="M183" s="9">
        <f>'Hinckley Parks Primary'!M127+'Hollycroft Primary School'!M111</f>
        <v>1855.5900000000001</v>
      </c>
      <c r="N183" s="7">
        <f t="shared" si="36"/>
        <v>0.95467759269210106</v>
      </c>
      <c r="P183" s="9">
        <f>'Hinckley Parks Primary'!P127+'Hollycroft Primary School'!P111</f>
        <v>43942</v>
      </c>
      <c r="Q183" s="9">
        <f>'Hinckley Parks Primary'!Q127+'Hollycroft Primary School'!Q111</f>
        <v>40942</v>
      </c>
      <c r="R183" s="9">
        <f>'Hinckley Parks Primary'!R127+'Hollycroft Primary School'!R111</f>
        <v>3000</v>
      </c>
      <c r="T183" s="9">
        <f>'Hinckley Parks Primary'!T127+'Hollycroft Primary School'!T111</f>
        <v>40942</v>
      </c>
      <c r="U183" s="9">
        <f>'Hinckley Parks Primary'!U127+'Hollycroft Primary School'!U111</f>
        <v>39086.410000000003</v>
      </c>
      <c r="V183" s="9">
        <f>IF('Hinckley Parks Primary'!V127="",0,'Hinckley Parks Primary'!V127)+IF('Hollycroft Primary School'!V111="",0,'Hollycroft Primary School'!V111)</f>
        <v>0</v>
      </c>
      <c r="W183" s="9">
        <f>'Hinckley Parks Primary'!W127+'Hollycroft Primary School'!W111</f>
        <v>0</v>
      </c>
      <c r="X183" s="9">
        <f>'Hinckley Parks Primary'!X127+'Hollycroft Primary School'!X111</f>
        <v>39086.410000000003</v>
      </c>
      <c r="Y183" s="9">
        <f>'Hinckley Parks Primary'!Y127+'Hollycroft Primary School'!Y111</f>
        <v>1855.5899999999983</v>
      </c>
      <c r="Z183" s="7">
        <f t="shared" si="37"/>
        <v>4.5322407307898938E-2</v>
      </c>
    </row>
    <row r="184" spans="2:26" collapsed="1" x14ac:dyDescent="0.25">
      <c r="B184" t="s">
        <v>191</v>
      </c>
      <c r="D184" s="6">
        <f>SUM(D185:D204)</f>
        <v>73656.38</v>
      </c>
      <c r="E184" s="6">
        <f>SUM(E185:E204)</f>
        <v>39540.49</v>
      </c>
      <c r="F184" s="6">
        <f>SUM(F185:F204)</f>
        <v>0</v>
      </c>
      <c r="G184" s="6">
        <f>SUM(G185:G204)</f>
        <v>-34115.890000000007</v>
      </c>
      <c r="H184" s="7">
        <f t="shared" si="35"/>
        <v>1.8628089839048532</v>
      </c>
      <c r="J184" s="6">
        <f>SUM(J185:J204)</f>
        <v>452265.60000000003</v>
      </c>
      <c r="K184" s="6">
        <f>SUM(K185:K204)</f>
        <v>606349.5199999999</v>
      </c>
      <c r="L184" s="6">
        <f>SUM(L185:L204)</f>
        <v>0</v>
      </c>
      <c r="M184" s="6">
        <f>SUM(M185:M204)</f>
        <v>154083.91999999998</v>
      </c>
      <c r="N184" s="7">
        <f t="shared" si="36"/>
        <v>0.74588267176330925</v>
      </c>
      <c r="P184" s="6">
        <f>SUM(P185:P204)</f>
        <v>553141.51</v>
      </c>
      <c r="Q184" s="6">
        <f>SUM(Q185:Q204)</f>
        <v>606349.5199999999</v>
      </c>
      <c r="R184" s="6">
        <f>SUM(R185:R204)</f>
        <v>-53208.009999999995</v>
      </c>
      <c r="T184" s="6">
        <f t="shared" ref="T184:Y184" si="39">SUM(T185:T204)</f>
        <v>606349.5199999999</v>
      </c>
      <c r="U184" s="6">
        <f t="shared" si="39"/>
        <v>452265.60000000003</v>
      </c>
      <c r="V184" s="6">
        <f t="shared" si="39"/>
        <v>0</v>
      </c>
      <c r="W184" s="6">
        <f t="shared" si="39"/>
        <v>0</v>
      </c>
      <c r="X184" s="6">
        <f t="shared" si="39"/>
        <v>452265.60000000003</v>
      </c>
      <c r="Y184" s="6">
        <f t="shared" si="39"/>
        <v>154083.92000000001</v>
      </c>
      <c r="Z184" s="7">
        <f t="shared" si="37"/>
        <v>0.25411732823669103</v>
      </c>
    </row>
    <row r="185" spans="2:26" hidden="1" outlineLevel="1" x14ac:dyDescent="0.25">
      <c r="C185" s="8" t="s">
        <v>192</v>
      </c>
      <c r="D185" s="9">
        <f>'Fernvale Primary School'!D129+'Glenmere Primary School'!D126+'Hinckley Parks Primary'!D130+'Hollycroft Primary School'!D114+'Langmoor Primary School'!D123+'Little Hill Primary School'!D138+'New Lubbesthorpe Primary School'!D134+'Newlands Primary School'!D142+'Ravenhurst Primary School'!D130</f>
        <v>4202.55</v>
      </c>
      <c r="E185" s="9">
        <f>'Fernvale Primary School'!E129+'Glenmere Primary School'!E126+'Hinckley Parks Primary'!E130+'Hollycroft Primary School'!E114+'Langmoor Primary School'!E123+'Little Hill Primary School'!E138+'New Lubbesthorpe Primary School'!E134+'Newlands Primary School'!E142+'Ravenhurst Primary School'!E130</f>
        <v>515.08000000000004</v>
      </c>
      <c r="F185" s="9">
        <f>'Fernvale Primary School'!F129+'Glenmere Primary School'!F126+'Hinckley Parks Primary'!F130+'Hollycroft Primary School'!F114+'Langmoor Primary School'!F123+'Little Hill Primary School'!F138+'New Lubbesthorpe Primary School'!F134+'Newlands Primary School'!F142+'Ravenhurst Primary School'!F130</f>
        <v>0</v>
      </c>
      <c r="G185" s="9">
        <f>'Fernvale Primary School'!G129+'Glenmere Primary School'!G126+'Hinckley Parks Primary'!G130+'Hollycroft Primary School'!G114+'Langmoor Primary School'!G123+'Little Hill Primary School'!G138+'New Lubbesthorpe Primary School'!G134+'Newlands Primary School'!G142+'Ravenhurst Primary School'!G130</f>
        <v>-3687.4700000000003</v>
      </c>
      <c r="H185" s="7">
        <f t="shared" si="35"/>
        <v>8.1590238409567437</v>
      </c>
      <c r="J185" s="9">
        <f>'Fernvale Primary School'!J129+'Glenmere Primary School'!J126+'Hinckley Parks Primary'!J130+'Hollycroft Primary School'!J114+'Langmoor Primary School'!J123+'Little Hill Primary School'!J138+'New Lubbesthorpe Primary School'!J134+'Newlands Primary School'!J142+'Ravenhurst Primary School'!J130</f>
        <v>27110.899999999998</v>
      </c>
      <c r="K185" s="9">
        <f>'Fernvale Primary School'!K129+'Glenmere Primary School'!K126+'Hinckley Parks Primary'!K130+'Hollycroft Primary School'!K114+'Langmoor Primary School'!K123+'Little Hill Primary School'!K138+'New Lubbesthorpe Primary School'!K134+'Newlands Primary School'!K142+'Ravenhurst Primary School'!K130</f>
        <v>7214.54</v>
      </c>
      <c r="L185" s="9">
        <f>'Fernvale Primary School'!L129+'Glenmere Primary School'!L126+'Hinckley Parks Primary'!L130+'Hollycroft Primary School'!L114+'Langmoor Primary School'!L123+'Little Hill Primary School'!L138+'New Lubbesthorpe Primary School'!L134+'Newlands Primary School'!L142+'Ravenhurst Primary School'!L130</f>
        <v>0</v>
      </c>
      <c r="M185" s="9">
        <f>'Fernvale Primary School'!M129+'Glenmere Primary School'!M126+'Hinckley Parks Primary'!M130+'Hollycroft Primary School'!M114+'Langmoor Primary School'!M123+'Little Hill Primary School'!M138+'New Lubbesthorpe Primary School'!M134+'Newlands Primary School'!M142+'Ravenhurst Primary School'!M130</f>
        <v>-19896.36</v>
      </c>
      <c r="N185" s="7">
        <f t="shared" si="36"/>
        <v>3.7578140810086293</v>
      </c>
      <c r="P185" s="9">
        <f>'Fernvale Primary School'!P129+'Glenmere Primary School'!P126+'Hinckley Parks Primary'!P130+'Hollycroft Primary School'!P114+'Langmoor Primary School'!P123+'Little Hill Primary School'!P138+'New Lubbesthorpe Primary School'!P134+'Newlands Primary School'!P142+'Ravenhurst Primary School'!P130</f>
        <v>9114.760000000002</v>
      </c>
      <c r="Q185" s="9">
        <f>'Fernvale Primary School'!Q129+'Glenmere Primary School'!Q126+'Hinckley Parks Primary'!Q130+'Hollycroft Primary School'!Q114+'Langmoor Primary School'!Q123+'Little Hill Primary School'!Q138+'New Lubbesthorpe Primary School'!Q134+'Newlands Primary School'!Q142+'Ravenhurst Primary School'!Q130</f>
        <v>7214.54</v>
      </c>
      <c r="R185" s="9">
        <f>'Fernvale Primary School'!R129+'Glenmere Primary School'!R126+'Hinckley Parks Primary'!R130+'Hollycroft Primary School'!R114+'Langmoor Primary School'!R123+'Little Hill Primary School'!R138+'New Lubbesthorpe Primary School'!R134+'Newlands Primary School'!R142+'Ravenhurst Primary School'!R130</f>
        <v>1900.22</v>
      </c>
      <c r="T185" s="9">
        <f>'Fernvale Primary School'!T129+'Glenmere Primary School'!T126+'Hinckley Parks Primary'!T130+'Hollycroft Primary School'!T114+'Langmoor Primary School'!T123+'Little Hill Primary School'!T138+'New Lubbesthorpe Primary School'!T134+'Newlands Primary School'!T142+'Ravenhurst Primary School'!T130</f>
        <v>7214.54</v>
      </c>
      <c r="U185" s="9">
        <f>'Fernvale Primary School'!U129+'Glenmere Primary School'!U126+'Hinckley Parks Primary'!U130+'Hollycroft Primary School'!U114+'Langmoor Primary School'!U123+'Little Hill Primary School'!U138+'New Lubbesthorpe Primary School'!U134+'Newlands Primary School'!U142+'Ravenhurst Primary School'!U130</f>
        <v>27110.899999999998</v>
      </c>
      <c r="V185" s="9">
        <f>IF('Fernvale Primary School'!V129="",0,'Fernvale Primary School'!V129)+IF('Glenmere Primary School'!V126="",0,'Glenmere Primary School'!V126)+IF('Hinckley Parks Primary'!V130="",0,'Hinckley Parks Primary'!V130)+IF('Hollycroft Primary School'!V114="",0,'Hollycroft Primary School'!V114)+IF('Langmoor Primary School'!V123="",0,'Langmoor Primary School'!V123)+IF('Little Hill Primary School'!V138="",0,'Little Hill Primary School'!V138)+IF('New Lubbesthorpe Primary School'!V134="",0,'New Lubbesthorpe Primary School'!V134)+IF('Newlands Primary School'!V142="",0,'Newlands Primary School'!V142)+IF('Ravenhurst Primary School'!V130="",0,'Ravenhurst Primary School'!V130)</f>
        <v>0</v>
      </c>
      <c r="W185" s="9">
        <f>'Fernvale Primary School'!W129+'Glenmere Primary School'!W126+'Hinckley Parks Primary'!W130+'Hollycroft Primary School'!W114+'Langmoor Primary School'!W123+'Little Hill Primary School'!W138+'New Lubbesthorpe Primary School'!W134+'Newlands Primary School'!W142+'Ravenhurst Primary School'!W130</f>
        <v>0</v>
      </c>
      <c r="X185" s="9">
        <f>'Fernvale Primary School'!X129+'Glenmere Primary School'!X126+'Hinckley Parks Primary'!X130+'Hollycroft Primary School'!X114+'Langmoor Primary School'!X123+'Little Hill Primary School'!X138+'New Lubbesthorpe Primary School'!X134+'Newlands Primary School'!X142+'Ravenhurst Primary School'!X130</f>
        <v>27110.899999999998</v>
      </c>
      <c r="Y185" s="9">
        <f>'Fernvale Primary School'!Y129+'Glenmere Primary School'!Y126+'Hinckley Parks Primary'!Y130+'Hollycroft Primary School'!Y114+'Langmoor Primary School'!Y123+'Little Hill Primary School'!Y138+'New Lubbesthorpe Primary School'!Y134+'Newlands Primary School'!Y142+'Ravenhurst Primary School'!Y130</f>
        <v>-19896.36</v>
      </c>
      <c r="Z185" s="7">
        <f t="shared" si="37"/>
        <v>-2.7578140810086298</v>
      </c>
    </row>
    <row r="186" spans="2:26" hidden="1" outlineLevel="1" x14ac:dyDescent="0.25">
      <c r="C186" s="8" t="s">
        <v>193</v>
      </c>
      <c r="D186" s="9">
        <f>'Fernvale Primary School'!D130</f>
        <v>0</v>
      </c>
      <c r="E186" s="9">
        <f>'Fernvale Primary School'!E130</f>
        <v>0</v>
      </c>
      <c r="F186" s="9">
        <f>'Fernvale Primary School'!F130</f>
        <v>0</v>
      </c>
      <c r="G186" s="9">
        <f>'Fernvale Primary School'!G130</f>
        <v>0</v>
      </c>
      <c r="H186" s="7">
        <f t="shared" si="35"/>
        <v>0</v>
      </c>
      <c r="J186" s="9">
        <f>'Fernvale Primary School'!J130</f>
        <v>9.49</v>
      </c>
      <c r="K186" s="9">
        <f>'Fernvale Primary School'!K130</f>
        <v>0</v>
      </c>
      <c r="L186" s="9">
        <f>'Fernvale Primary School'!L130</f>
        <v>0</v>
      </c>
      <c r="M186" s="9">
        <f>'Fernvale Primary School'!M130</f>
        <v>-9.49</v>
      </c>
      <c r="N186" s="7">
        <f t="shared" si="36"/>
        <v>0</v>
      </c>
      <c r="P186" s="9">
        <f>'Fernvale Primary School'!P130</f>
        <v>0</v>
      </c>
      <c r="Q186" s="9">
        <f>'Fernvale Primary School'!Q130</f>
        <v>0</v>
      </c>
      <c r="R186" s="9">
        <f>'Fernvale Primary School'!R130</f>
        <v>0</v>
      </c>
      <c r="T186" s="9">
        <f>'Fernvale Primary School'!T130</f>
        <v>0</v>
      </c>
      <c r="U186" s="9">
        <f>'Fernvale Primary School'!U130</f>
        <v>9.49</v>
      </c>
      <c r="V186" s="9">
        <f>IF('Fernvale Primary School'!V130="",0,'Fernvale Primary School'!V130)</f>
        <v>0</v>
      </c>
      <c r="W186" s="9">
        <f>'Fernvale Primary School'!W130</f>
        <v>0</v>
      </c>
      <c r="X186" s="9">
        <f>'Fernvale Primary School'!X130</f>
        <v>9.49</v>
      </c>
      <c r="Y186" s="9">
        <f>'Fernvale Primary School'!Y130</f>
        <v>-9.49</v>
      </c>
      <c r="Z186" s="7">
        <f t="shared" si="37"/>
        <v>0</v>
      </c>
    </row>
    <row r="187" spans="2:26" hidden="1" outlineLevel="1" x14ac:dyDescent="0.25">
      <c r="C187" s="8" t="s">
        <v>194</v>
      </c>
      <c r="D187" s="9">
        <f>'Fernvale Primary School'!D131+'Glenmere Primary School'!D127+'Hinckley Parks Primary'!D132+'Hollycroft Primary School'!D115+'Langmoor Primary School'!D124+'Little Hill Primary School'!D140+'New Lubbesthorpe Primary School'!D136+'Newlands Primary School'!D144+'Ravenhurst Primary School'!D131</f>
        <v>33093.06</v>
      </c>
      <c r="E187" s="9">
        <f>'Fernvale Primary School'!E131+'Glenmere Primary School'!E127+'Hinckley Parks Primary'!E132+'Hollycroft Primary School'!E115+'Langmoor Primary School'!E124+'Little Hill Primary School'!E140+'New Lubbesthorpe Primary School'!E136+'Newlands Primary School'!E144+'Ravenhurst Primary School'!E131</f>
        <v>25731.3</v>
      </c>
      <c r="F187" s="9">
        <f>'Fernvale Primary School'!F131+'Glenmere Primary School'!F127+'Hinckley Parks Primary'!F132+'Hollycroft Primary School'!F115+'Langmoor Primary School'!F124+'Little Hill Primary School'!F140+'New Lubbesthorpe Primary School'!F136+'Newlands Primary School'!F144+'Ravenhurst Primary School'!F131</f>
        <v>0</v>
      </c>
      <c r="G187" s="9">
        <f>'Fernvale Primary School'!G131+'Glenmere Primary School'!G127+'Hinckley Parks Primary'!G132+'Hollycroft Primary School'!G115+'Langmoor Primary School'!G124+'Little Hill Primary School'!G140+'New Lubbesthorpe Primary School'!G136+'Newlands Primary School'!G144+'Ravenhurst Primary School'!G131</f>
        <v>-7361.7599999999993</v>
      </c>
      <c r="H187" s="7">
        <f t="shared" si="35"/>
        <v>1.286101362931527</v>
      </c>
      <c r="J187" s="9">
        <f>'Fernvale Primary School'!J131+'Glenmere Primary School'!J127+'Hinckley Parks Primary'!J132+'Hollycroft Primary School'!J115+'Langmoor Primary School'!J124+'Little Hill Primary School'!J140+'New Lubbesthorpe Primary School'!J136+'Newlands Primary School'!J144+'Ravenhurst Primary School'!J131</f>
        <v>149586.74000000002</v>
      </c>
      <c r="K187" s="9">
        <f>'Fernvale Primary School'!K131+'Glenmere Primary School'!K127+'Hinckley Parks Primary'!K132+'Hollycroft Primary School'!K115+'Langmoor Primary School'!K124+'Little Hill Primary School'!K140+'New Lubbesthorpe Primary School'!K136+'Newlands Primary School'!K144+'Ravenhurst Primary School'!K131</f>
        <v>382370.47</v>
      </c>
      <c r="L187" s="9">
        <f>'Fernvale Primary School'!L131+'Glenmere Primary School'!L127+'Hinckley Parks Primary'!L132+'Hollycroft Primary School'!L115+'Langmoor Primary School'!L124+'Little Hill Primary School'!L140+'New Lubbesthorpe Primary School'!L136+'Newlands Primary School'!L144+'Ravenhurst Primary School'!L131</f>
        <v>0</v>
      </c>
      <c r="M187" s="9">
        <f>'Fernvale Primary School'!M131+'Glenmere Primary School'!M127+'Hinckley Parks Primary'!M132+'Hollycroft Primary School'!M115+'Langmoor Primary School'!M124+'Little Hill Primary School'!M140+'New Lubbesthorpe Primary School'!M136+'Newlands Primary School'!M144+'Ravenhurst Primary School'!M131</f>
        <v>232783.73</v>
      </c>
      <c r="N187" s="7">
        <f t="shared" si="36"/>
        <v>0.39120892363889931</v>
      </c>
      <c r="P187" s="9">
        <f>'Fernvale Primary School'!P131+'Glenmere Primary School'!P127+'Hinckley Parks Primary'!P132+'Hollycroft Primary School'!P115+'Langmoor Primary School'!P124+'Little Hill Primary School'!P140+'New Lubbesthorpe Primary School'!P136+'Newlands Primary School'!P144+'Ravenhurst Primary School'!P131</f>
        <v>352317.39999999997</v>
      </c>
      <c r="Q187" s="9">
        <f>'Fernvale Primary School'!Q131+'Glenmere Primary School'!Q127+'Hinckley Parks Primary'!Q132+'Hollycroft Primary School'!Q115+'Langmoor Primary School'!Q124+'Little Hill Primary School'!Q140+'New Lubbesthorpe Primary School'!Q136+'Newlands Primary School'!Q144+'Ravenhurst Primary School'!Q131</f>
        <v>382370.47</v>
      </c>
      <c r="R187" s="9">
        <f>'Fernvale Primary School'!R131+'Glenmere Primary School'!R127+'Hinckley Parks Primary'!R132+'Hollycroft Primary School'!R115+'Langmoor Primary School'!R124+'Little Hill Primary School'!R140+'New Lubbesthorpe Primary School'!R136+'Newlands Primary School'!R144+'Ravenhurst Primary School'!R131</f>
        <v>-30053.07</v>
      </c>
      <c r="T187" s="9">
        <f>'Fernvale Primary School'!T131+'Glenmere Primary School'!T127+'Hinckley Parks Primary'!T132+'Hollycroft Primary School'!T115+'Langmoor Primary School'!T124+'Little Hill Primary School'!T140+'New Lubbesthorpe Primary School'!T136+'Newlands Primary School'!T144+'Ravenhurst Primary School'!T131</f>
        <v>382370.47</v>
      </c>
      <c r="U187" s="9">
        <f>'Fernvale Primary School'!U131+'Glenmere Primary School'!U127+'Hinckley Parks Primary'!U132+'Hollycroft Primary School'!U115+'Langmoor Primary School'!U124+'Little Hill Primary School'!U140+'New Lubbesthorpe Primary School'!U136+'Newlands Primary School'!U144+'Ravenhurst Primary School'!U131</f>
        <v>149586.74000000002</v>
      </c>
      <c r="V187" s="9">
        <f>IF('Fernvale Primary School'!V131="",0,'Fernvale Primary School'!V131)+IF('Glenmere Primary School'!V127="",0,'Glenmere Primary School'!V127)+IF('Hinckley Parks Primary'!V132="",0,'Hinckley Parks Primary'!V132)+IF('Hollycroft Primary School'!V115="",0,'Hollycroft Primary School'!V115)+IF('Langmoor Primary School'!V124="",0,'Langmoor Primary School'!V124)+IF('Little Hill Primary School'!V140="",0,'Little Hill Primary School'!V140)+IF('New Lubbesthorpe Primary School'!V136="",0,'New Lubbesthorpe Primary School'!V136)+IF('Newlands Primary School'!V144="",0,'Newlands Primary School'!V144)+IF('Ravenhurst Primary School'!V131="",0,'Ravenhurst Primary School'!V131)</f>
        <v>0</v>
      </c>
      <c r="W187" s="9">
        <f>'Fernvale Primary School'!W131+'Glenmere Primary School'!W127+'Hinckley Parks Primary'!W132+'Hollycroft Primary School'!W115+'Langmoor Primary School'!W124+'Little Hill Primary School'!W140+'New Lubbesthorpe Primary School'!W136+'Newlands Primary School'!W144+'Ravenhurst Primary School'!W131</f>
        <v>0</v>
      </c>
      <c r="X187" s="9">
        <f>'Fernvale Primary School'!X131+'Glenmere Primary School'!X127+'Hinckley Parks Primary'!X132+'Hollycroft Primary School'!X115+'Langmoor Primary School'!X124+'Little Hill Primary School'!X140+'New Lubbesthorpe Primary School'!X136+'Newlands Primary School'!X144+'Ravenhurst Primary School'!X131</f>
        <v>149586.74000000002</v>
      </c>
      <c r="Y187" s="9">
        <f>'Fernvale Primary School'!Y131+'Glenmere Primary School'!Y127+'Hinckley Parks Primary'!Y132+'Hollycroft Primary School'!Y115+'Langmoor Primary School'!Y124+'Little Hill Primary School'!Y140+'New Lubbesthorpe Primary School'!Y136+'Newlands Primary School'!Y144+'Ravenhurst Primary School'!Y131</f>
        <v>232783.73</v>
      </c>
      <c r="Z187" s="7">
        <f t="shared" si="37"/>
        <v>0.60879107636110086</v>
      </c>
    </row>
    <row r="188" spans="2:26" hidden="1" outlineLevel="1" x14ac:dyDescent="0.25">
      <c r="C188" s="8" t="s">
        <v>195</v>
      </c>
      <c r="D188" s="9">
        <f>'Fernvale Primary School'!D132+'Glenmere Primary School'!D128+'Hinckley Parks Primary'!D133+'Hollycroft Primary School'!D116+'Langmoor Primary School'!D125+'Little Hill Primary School'!D141+'New Lubbesthorpe Primary School'!D137+'Newlands Primary School'!D145+'Ravenhurst Primary School'!D132</f>
        <v>2463.1799999999998</v>
      </c>
      <c r="E188" s="9">
        <f>'Fernvale Primary School'!E132+'Glenmere Primary School'!E128+'Hinckley Parks Primary'!E133+'Hollycroft Primary School'!E116+'Langmoor Primary School'!E125+'Little Hill Primary School'!E141+'New Lubbesthorpe Primary School'!E137+'Newlands Primary School'!E145+'Ravenhurst Primary School'!E132</f>
        <v>541.66999999999996</v>
      </c>
      <c r="F188" s="9">
        <f>'Fernvale Primary School'!F132+'Glenmere Primary School'!F128+'Hinckley Parks Primary'!F133+'Hollycroft Primary School'!F116+'Langmoor Primary School'!F125+'Little Hill Primary School'!F141+'New Lubbesthorpe Primary School'!F137+'Newlands Primary School'!F145+'Ravenhurst Primary School'!F132</f>
        <v>0</v>
      </c>
      <c r="G188" s="9">
        <f>'Fernvale Primary School'!G132+'Glenmere Primary School'!G128+'Hinckley Parks Primary'!G133+'Hollycroft Primary School'!G116+'Langmoor Primary School'!G125+'Little Hill Primary School'!G141+'New Lubbesthorpe Primary School'!G137+'Newlands Primary School'!G145+'Ravenhurst Primary School'!G132</f>
        <v>-1921.5100000000002</v>
      </c>
      <c r="H188" s="7">
        <f t="shared" si="35"/>
        <v>4.5473812468846342</v>
      </c>
      <c r="J188" s="9">
        <f>'Fernvale Primary School'!J132+'Glenmere Primary School'!J128+'Hinckley Parks Primary'!J133+'Hollycroft Primary School'!J116+'Langmoor Primary School'!J125+'Little Hill Primary School'!J141+'New Lubbesthorpe Primary School'!J137+'Newlands Primary School'!J145+'Ravenhurst Primary School'!J132</f>
        <v>47059.64</v>
      </c>
      <c r="K188" s="9">
        <f>'Fernvale Primary School'!K132+'Glenmere Primary School'!K128+'Hinckley Parks Primary'!K133+'Hollycroft Primary School'!K116+'Langmoor Primary School'!K125+'Little Hill Primary School'!K141+'New Lubbesthorpe Primary School'!K137+'Newlands Primary School'!K145+'Ravenhurst Primary School'!K132</f>
        <v>42359</v>
      </c>
      <c r="L188" s="9">
        <f>'Fernvale Primary School'!L132+'Glenmere Primary School'!L128+'Hinckley Parks Primary'!L133+'Hollycroft Primary School'!L116+'Langmoor Primary School'!L125+'Little Hill Primary School'!L141+'New Lubbesthorpe Primary School'!L137+'Newlands Primary School'!L145+'Ravenhurst Primary School'!L132</f>
        <v>0</v>
      </c>
      <c r="M188" s="9">
        <f>'Fernvale Primary School'!M132+'Glenmere Primary School'!M128+'Hinckley Parks Primary'!M133+'Hollycroft Primary School'!M116+'Langmoor Primary School'!M125+'Little Hill Primary School'!M141+'New Lubbesthorpe Primary School'!M137+'Newlands Primary School'!M145+'Ravenhurst Primary School'!M132</f>
        <v>-4700.6400000000003</v>
      </c>
      <c r="N188" s="7">
        <f t="shared" si="36"/>
        <v>1.1109714582497225</v>
      </c>
      <c r="P188" s="9">
        <f>'Fernvale Primary School'!P132+'Glenmere Primary School'!P128+'Hinckley Parks Primary'!P133+'Hollycroft Primary School'!P116+'Langmoor Primary School'!P125+'Little Hill Primary School'!P141+'New Lubbesthorpe Primary School'!P137+'Newlands Primary School'!P145+'Ravenhurst Primary School'!P132</f>
        <v>44363.77</v>
      </c>
      <c r="Q188" s="9">
        <f>'Fernvale Primary School'!Q132+'Glenmere Primary School'!Q128+'Hinckley Parks Primary'!Q133+'Hollycroft Primary School'!Q116+'Langmoor Primary School'!Q125+'Little Hill Primary School'!Q141+'New Lubbesthorpe Primary School'!Q137+'Newlands Primary School'!Q145+'Ravenhurst Primary School'!Q132</f>
        <v>42359</v>
      </c>
      <c r="R188" s="9">
        <f>'Fernvale Primary School'!R132+'Glenmere Primary School'!R128+'Hinckley Parks Primary'!R133+'Hollycroft Primary School'!R116+'Langmoor Primary School'!R125+'Little Hill Primary School'!R141+'New Lubbesthorpe Primary School'!R137+'Newlands Primary School'!R145+'Ravenhurst Primary School'!R132</f>
        <v>2004.7700000000004</v>
      </c>
      <c r="T188" s="9">
        <f>'Fernvale Primary School'!T132+'Glenmere Primary School'!T128+'Hinckley Parks Primary'!T133+'Hollycroft Primary School'!T116+'Langmoor Primary School'!T125+'Little Hill Primary School'!T141+'New Lubbesthorpe Primary School'!T137+'Newlands Primary School'!T145+'Ravenhurst Primary School'!T132</f>
        <v>42359</v>
      </c>
      <c r="U188" s="9">
        <f>'Fernvale Primary School'!U132+'Glenmere Primary School'!U128+'Hinckley Parks Primary'!U133+'Hollycroft Primary School'!U116+'Langmoor Primary School'!U125+'Little Hill Primary School'!U141+'New Lubbesthorpe Primary School'!U137+'Newlands Primary School'!U145+'Ravenhurst Primary School'!U132</f>
        <v>47059.64</v>
      </c>
      <c r="V188" s="9">
        <f>IF('Fernvale Primary School'!V132="",0,'Fernvale Primary School'!V132)+IF('Glenmere Primary School'!V128="",0,'Glenmere Primary School'!V128)+IF('Hinckley Parks Primary'!V133="",0,'Hinckley Parks Primary'!V133)+IF('Hollycroft Primary School'!V116="",0,'Hollycroft Primary School'!V116)+IF('Langmoor Primary School'!V125="",0,'Langmoor Primary School'!V125)+IF('Little Hill Primary School'!V141="",0,'Little Hill Primary School'!V141)+IF('New Lubbesthorpe Primary School'!V137="",0,'New Lubbesthorpe Primary School'!V137)+IF('Newlands Primary School'!V145="",0,'Newlands Primary School'!V145)+IF('Ravenhurst Primary School'!V132="",0,'Ravenhurst Primary School'!V132)</f>
        <v>0</v>
      </c>
      <c r="W188" s="9">
        <f>'Fernvale Primary School'!W132+'Glenmere Primary School'!W128+'Hinckley Parks Primary'!W133+'Hollycroft Primary School'!W116+'Langmoor Primary School'!W125+'Little Hill Primary School'!W141+'New Lubbesthorpe Primary School'!W137+'Newlands Primary School'!W145+'Ravenhurst Primary School'!W132</f>
        <v>0</v>
      </c>
      <c r="X188" s="9">
        <f>'Fernvale Primary School'!X132+'Glenmere Primary School'!X128+'Hinckley Parks Primary'!X133+'Hollycroft Primary School'!X116+'Langmoor Primary School'!X125+'Little Hill Primary School'!X141+'New Lubbesthorpe Primary School'!X137+'Newlands Primary School'!X145+'Ravenhurst Primary School'!X132</f>
        <v>47059.64</v>
      </c>
      <c r="Y188" s="9">
        <f>'Fernvale Primary School'!Y132+'Glenmere Primary School'!Y128+'Hinckley Parks Primary'!Y133+'Hollycroft Primary School'!Y116+'Langmoor Primary School'!Y125+'Little Hill Primary School'!Y141+'New Lubbesthorpe Primary School'!Y137+'Newlands Primary School'!Y145+'Ravenhurst Primary School'!Y132</f>
        <v>-4700.6399999999994</v>
      </c>
      <c r="Z188" s="7">
        <f t="shared" si="37"/>
        <v>-0.1109714582497226</v>
      </c>
    </row>
    <row r="189" spans="2:26" hidden="1" outlineLevel="1" x14ac:dyDescent="0.25">
      <c r="C189" s="8" t="s">
        <v>196</v>
      </c>
      <c r="D189" s="9">
        <f>'Fernvale Primary School'!D133+'Glenmere Primary School'!D129+'Hinckley Parks Primary'!D134+'Hollycroft Primary School'!D118+'Langmoor Primary School'!D126+'Little Hill Primary School'!D142+'New Lubbesthorpe Primary School'!D138+'Newlands Primary School'!D146+'Ravenhurst Primary School'!D133</f>
        <v>12845.060000000001</v>
      </c>
      <c r="E189" s="9">
        <f>'Fernvale Primary School'!E133+'Glenmere Primary School'!E129+'Hinckley Parks Primary'!E134+'Hollycroft Primary School'!E118+'Langmoor Primary School'!E126+'Little Hill Primary School'!E142+'New Lubbesthorpe Primary School'!E138+'Newlands Primary School'!E146+'Ravenhurst Primary School'!E133</f>
        <v>3912.44</v>
      </c>
      <c r="F189" s="9">
        <f>'Fernvale Primary School'!F133+'Glenmere Primary School'!F129+'Hinckley Parks Primary'!F134+'Hollycroft Primary School'!F118+'Langmoor Primary School'!F126+'Little Hill Primary School'!F142+'New Lubbesthorpe Primary School'!F138+'Newlands Primary School'!F146+'Ravenhurst Primary School'!F133</f>
        <v>0</v>
      </c>
      <c r="G189" s="9">
        <f>'Fernvale Primary School'!G133+'Glenmere Primary School'!G129+'Hinckley Parks Primary'!G134+'Hollycroft Primary School'!G118+'Langmoor Primary School'!G126+'Little Hill Primary School'!G142+'New Lubbesthorpe Primary School'!G138+'Newlands Primary School'!G146+'Ravenhurst Primary School'!G133</f>
        <v>-8932.6200000000008</v>
      </c>
      <c r="H189" s="7">
        <f t="shared" si="35"/>
        <v>3.2831327764770837</v>
      </c>
      <c r="J189" s="9">
        <f>'Fernvale Primary School'!J133+'Glenmere Primary School'!J129+'Hinckley Parks Primary'!J134+'Hollycroft Primary School'!J118+'Langmoor Primary School'!J126+'Little Hill Primary School'!J142+'New Lubbesthorpe Primary School'!J138+'Newlands Primary School'!J146+'Ravenhurst Primary School'!J133</f>
        <v>41071.78</v>
      </c>
      <c r="K189" s="9">
        <f>'Fernvale Primary School'!K133+'Glenmere Primary School'!K129+'Hinckley Parks Primary'!K134+'Hollycroft Primary School'!K118+'Langmoor Primary School'!K126+'Little Hill Primary School'!K142+'New Lubbesthorpe Primary School'!K138+'Newlands Primary School'!K146+'Ravenhurst Primary School'!K133</f>
        <v>65337.26</v>
      </c>
      <c r="L189" s="9">
        <f>'Fernvale Primary School'!L133+'Glenmere Primary School'!L129+'Hinckley Parks Primary'!L134+'Hollycroft Primary School'!L118+'Langmoor Primary School'!L126+'Little Hill Primary School'!L142+'New Lubbesthorpe Primary School'!L138+'Newlands Primary School'!L146+'Ravenhurst Primary School'!L133</f>
        <v>0</v>
      </c>
      <c r="M189" s="9">
        <f>'Fernvale Primary School'!M133+'Glenmere Primary School'!M129+'Hinckley Parks Primary'!M134+'Hollycroft Primary School'!M118+'Langmoor Primary School'!M126+'Little Hill Primary School'!M142+'New Lubbesthorpe Primary School'!M138+'Newlands Primary School'!M146+'Ravenhurst Primary School'!M133</f>
        <v>24265.480000000003</v>
      </c>
      <c r="N189" s="7">
        <f t="shared" si="36"/>
        <v>0.62861191301869712</v>
      </c>
      <c r="P189" s="9">
        <f>'Fernvale Primary School'!P133+'Glenmere Primary School'!P129+'Hinckley Parks Primary'!P134+'Hollycroft Primary School'!P118+'Langmoor Primary School'!P126+'Little Hill Primary School'!P142+'New Lubbesthorpe Primary School'!P138+'Newlands Primary School'!P146+'Ravenhurst Primary School'!P133</f>
        <v>45274.38</v>
      </c>
      <c r="Q189" s="9">
        <f>'Fernvale Primary School'!Q133+'Glenmere Primary School'!Q129+'Hinckley Parks Primary'!Q134+'Hollycroft Primary School'!Q118+'Langmoor Primary School'!Q126+'Little Hill Primary School'!Q142+'New Lubbesthorpe Primary School'!Q138+'Newlands Primary School'!Q146+'Ravenhurst Primary School'!Q133</f>
        <v>65337.26</v>
      </c>
      <c r="R189" s="9">
        <f>'Fernvale Primary School'!R133+'Glenmere Primary School'!R129+'Hinckley Parks Primary'!R134+'Hollycroft Primary School'!R118+'Langmoor Primary School'!R126+'Little Hill Primary School'!R142+'New Lubbesthorpe Primary School'!R138+'Newlands Primary School'!R146+'Ravenhurst Primary School'!R133</f>
        <v>-20062.88</v>
      </c>
      <c r="T189" s="9">
        <f>'Fernvale Primary School'!T133+'Glenmere Primary School'!T129+'Hinckley Parks Primary'!T134+'Hollycroft Primary School'!T118+'Langmoor Primary School'!T126+'Little Hill Primary School'!T142+'New Lubbesthorpe Primary School'!T138+'Newlands Primary School'!T146+'Ravenhurst Primary School'!T133</f>
        <v>65337.26</v>
      </c>
      <c r="U189" s="9">
        <f>'Fernvale Primary School'!U133+'Glenmere Primary School'!U129+'Hinckley Parks Primary'!U134+'Hollycroft Primary School'!U118+'Langmoor Primary School'!U126+'Little Hill Primary School'!U142+'New Lubbesthorpe Primary School'!U138+'Newlands Primary School'!U146+'Ravenhurst Primary School'!U133</f>
        <v>41071.78</v>
      </c>
      <c r="V189" s="9">
        <f>IF('Fernvale Primary School'!V133="",0,'Fernvale Primary School'!V133)+IF('Glenmere Primary School'!V129="",0,'Glenmere Primary School'!V129)+IF('Hinckley Parks Primary'!V134="",0,'Hinckley Parks Primary'!V134)+IF('Hollycroft Primary School'!V118="",0,'Hollycroft Primary School'!V118)+IF('Langmoor Primary School'!V126="",0,'Langmoor Primary School'!V126)+IF('Little Hill Primary School'!V142="",0,'Little Hill Primary School'!V142)+IF('New Lubbesthorpe Primary School'!V138="",0,'New Lubbesthorpe Primary School'!V138)+IF('Newlands Primary School'!V146="",0,'Newlands Primary School'!V146)+IF('Ravenhurst Primary School'!V133="",0,'Ravenhurst Primary School'!V133)</f>
        <v>0</v>
      </c>
      <c r="W189" s="9">
        <f>'Fernvale Primary School'!W133+'Glenmere Primary School'!W129+'Hinckley Parks Primary'!W134+'Hollycroft Primary School'!W118+'Langmoor Primary School'!W126+'Little Hill Primary School'!W142+'New Lubbesthorpe Primary School'!W138+'Newlands Primary School'!W146+'Ravenhurst Primary School'!W133</f>
        <v>0</v>
      </c>
      <c r="X189" s="9">
        <f>'Fernvale Primary School'!X133+'Glenmere Primary School'!X129+'Hinckley Parks Primary'!X134+'Hollycroft Primary School'!X118+'Langmoor Primary School'!X126+'Little Hill Primary School'!X142+'New Lubbesthorpe Primary School'!X138+'Newlands Primary School'!X146+'Ravenhurst Primary School'!X133</f>
        <v>41071.78</v>
      </c>
      <c r="Y189" s="9">
        <f>'Fernvale Primary School'!Y133+'Glenmere Primary School'!Y129+'Hinckley Parks Primary'!Y134+'Hollycroft Primary School'!Y118+'Langmoor Primary School'!Y126+'Little Hill Primary School'!Y142+'New Lubbesthorpe Primary School'!Y138+'Newlands Primary School'!Y146+'Ravenhurst Primary School'!Y133</f>
        <v>24265.480000000003</v>
      </c>
      <c r="Z189" s="7">
        <f t="shared" si="37"/>
        <v>0.37138808698130288</v>
      </c>
    </row>
    <row r="190" spans="2:26" hidden="1" outlineLevel="1" x14ac:dyDescent="0.25">
      <c r="C190" s="8" t="s">
        <v>197</v>
      </c>
      <c r="D190" s="9">
        <f>'Fernvale Primary School'!D134+'Glenmere Primary School'!D130+'Hollycroft Primary School'!D119+'Langmoor Primary School'!D127+'Little Hill Primary School'!D143+'New Lubbesthorpe Primary School'!D139+'Newlands Primary School'!D147+'Ravenhurst Primary School'!D134</f>
        <v>0</v>
      </c>
      <c r="E190" s="9">
        <f>'Fernvale Primary School'!E134+'Glenmere Primary School'!E130+'Hollycroft Primary School'!E119+'Langmoor Primary School'!E127+'Little Hill Primary School'!E143+'New Lubbesthorpe Primary School'!E139+'Newlands Primary School'!E147+'Ravenhurst Primary School'!E134</f>
        <v>161.26</v>
      </c>
      <c r="F190" s="9">
        <f>'Fernvale Primary School'!F134+'Glenmere Primary School'!F130+'Hollycroft Primary School'!F119+'Langmoor Primary School'!F127+'Little Hill Primary School'!F143+'New Lubbesthorpe Primary School'!F139+'Newlands Primary School'!F147+'Ravenhurst Primary School'!F134</f>
        <v>0</v>
      </c>
      <c r="G190" s="9">
        <f>'Fernvale Primary School'!G134+'Glenmere Primary School'!G130+'Hollycroft Primary School'!G119+'Langmoor Primary School'!G127+'Little Hill Primary School'!G143+'New Lubbesthorpe Primary School'!G139+'Newlands Primary School'!G147+'Ravenhurst Primary School'!G134</f>
        <v>161.26</v>
      </c>
      <c r="H190" s="7">
        <f t="shared" si="35"/>
        <v>0</v>
      </c>
      <c r="J190" s="9">
        <f>'Fernvale Primary School'!J134+'Glenmere Primary School'!J130+'Hollycroft Primary School'!J119+'Langmoor Primary School'!J127+'Little Hill Primary School'!J143+'New Lubbesthorpe Primary School'!J139+'Newlands Primary School'!J147+'Ravenhurst Primary School'!J134</f>
        <v>501.45</v>
      </c>
      <c r="K190" s="9">
        <f>'Fernvale Primary School'!K134+'Glenmere Primary School'!K130+'Hollycroft Primary School'!K119+'Langmoor Primary School'!K127+'Little Hill Primary School'!K143+'New Lubbesthorpe Primary School'!K139+'Newlands Primary School'!K147+'Ravenhurst Primary School'!K134</f>
        <v>1374.79</v>
      </c>
      <c r="L190" s="9">
        <f>'Fernvale Primary School'!L134+'Glenmere Primary School'!L130+'Hollycroft Primary School'!L119+'Langmoor Primary School'!L127+'Little Hill Primary School'!L143+'New Lubbesthorpe Primary School'!L139+'Newlands Primary School'!L147+'Ravenhurst Primary School'!L134</f>
        <v>0</v>
      </c>
      <c r="M190" s="9">
        <f>'Fernvale Primary School'!M134+'Glenmere Primary School'!M130+'Hollycroft Primary School'!M119+'Langmoor Primary School'!M127+'Little Hill Primary School'!M143+'New Lubbesthorpe Primary School'!M139+'Newlands Primary School'!M147+'Ravenhurst Primary School'!M134</f>
        <v>873.33999999999992</v>
      </c>
      <c r="N190" s="7">
        <f t="shared" si="36"/>
        <v>0.36474661584678386</v>
      </c>
      <c r="P190" s="9">
        <f>'Fernvale Primary School'!P134+'Glenmere Primary School'!P130+'Hollycroft Primary School'!P119+'Langmoor Primary School'!P127+'Little Hill Primary School'!P143+'New Lubbesthorpe Primary School'!P139+'Newlands Primary School'!P147+'Ravenhurst Primary School'!P134</f>
        <v>1505.9099999999999</v>
      </c>
      <c r="Q190" s="9">
        <f>'Fernvale Primary School'!Q134+'Glenmere Primary School'!Q130+'Hollycroft Primary School'!Q119+'Langmoor Primary School'!Q127+'Little Hill Primary School'!Q143+'New Lubbesthorpe Primary School'!Q139+'Newlands Primary School'!Q147+'Ravenhurst Primary School'!Q134</f>
        <v>1374.79</v>
      </c>
      <c r="R190" s="9">
        <f>'Fernvale Primary School'!R134+'Glenmere Primary School'!R130+'Hollycroft Primary School'!R119+'Langmoor Primary School'!R127+'Little Hill Primary School'!R143+'New Lubbesthorpe Primary School'!R139+'Newlands Primary School'!R147+'Ravenhurst Primary School'!R134</f>
        <v>131.12</v>
      </c>
      <c r="T190" s="9">
        <f>'Fernvale Primary School'!T134+'Glenmere Primary School'!T130+'Hollycroft Primary School'!T119+'Langmoor Primary School'!T127+'Little Hill Primary School'!T143+'New Lubbesthorpe Primary School'!T139+'Newlands Primary School'!T147+'Ravenhurst Primary School'!T134</f>
        <v>1374.79</v>
      </c>
      <c r="U190" s="9">
        <f>'Fernvale Primary School'!U134+'Glenmere Primary School'!U130+'Hollycroft Primary School'!U119+'Langmoor Primary School'!U127+'Little Hill Primary School'!U143+'New Lubbesthorpe Primary School'!U139+'Newlands Primary School'!U147+'Ravenhurst Primary School'!U134</f>
        <v>501.45</v>
      </c>
      <c r="V190" s="9">
        <f>IF('Fernvale Primary School'!V134="",0,'Fernvale Primary School'!V134)+IF('Glenmere Primary School'!V130="",0,'Glenmere Primary School'!V130)+IF('Hollycroft Primary School'!V119="",0,'Hollycroft Primary School'!V119)+IF('Langmoor Primary School'!V127="",0,'Langmoor Primary School'!V127)+IF('Little Hill Primary School'!V143="",0,'Little Hill Primary School'!V143)+IF('New Lubbesthorpe Primary School'!V139="",0,'New Lubbesthorpe Primary School'!V139)+IF('Newlands Primary School'!V147="",0,'Newlands Primary School'!V147)+IF('Ravenhurst Primary School'!V134="",0,'Ravenhurst Primary School'!V134)</f>
        <v>0</v>
      </c>
      <c r="W190" s="9">
        <f>'Fernvale Primary School'!W134+'Glenmere Primary School'!W130+'Hollycroft Primary School'!W119+'Langmoor Primary School'!W127+'Little Hill Primary School'!W143+'New Lubbesthorpe Primary School'!W139+'Newlands Primary School'!W147+'Ravenhurst Primary School'!W134</f>
        <v>0</v>
      </c>
      <c r="X190" s="9">
        <f>'Fernvale Primary School'!X134+'Glenmere Primary School'!X130+'Hollycroft Primary School'!X119+'Langmoor Primary School'!X127+'Little Hill Primary School'!X143+'New Lubbesthorpe Primary School'!X139+'Newlands Primary School'!X147+'Ravenhurst Primary School'!X134</f>
        <v>501.45</v>
      </c>
      <c r="Y190" s="9">
        <f>'Fernvale Primary School'!Y134+'Glenmere Primary School'!Y130+'Hollycroft Primary School'!Y119+'Langmoor Primary School'!Y127+'Little Hill Primary School'!Y143+'New Lubbesthorpe Primary School'!Y139+'Newlands Primary School'!Y147+'Ravenhurst Primary School'!Y134</f>
        <v>873.33999999999992</v>
      </c>
      <c r="Z190" s="7">
        <f t="shared" si="37"/>
        <v>0.63525338415321608</v>
      </c>
    </row>
    <row r="191" spans="2:26" hidden="1" outlineLevel="1" x14ac:dyDescent="0.25">
      <c r="C191" s="8" t="s">
        <v>198</v>
      </c>
      <c r="D191" s="9">
        <f>'Fernvale Primary School'!D135+'Glenmere Primary School'!D131+'Hinckley Parks Primary'!D135+'Hollycroft Primary School'!D120+'Langmoor Primary School'!D128+'Little Hill Primary School'!D144+'New Lubbesthorpe Primary School'!D140+'Newlands Primary School'!D148+'Ravenhurst Primary School'!D135</f>
        <v>6252.5</v>
      </c>
      <c r="E191" s="9">
        <f>'Fernvale Primary School'!E135+'Glenmere Primary School'!E131+'Hinckley Parks Primary'!E135+'Hollycroft Primary School'!E120+'Langmoor Primary School'!E128+'Little Hill Primary School'!E144+'New Lubbesthorpe Primary School'!E140+'Newlands Primary School'!E148+'Ravenhurst Primary School'!E135</f>
        <v>443.37</v>
      </c>
      <c r="F191" s="9">
        <f>'Fernvale Primary School'!F135+'Glenmere Primary School'!F131+'Hinckley Parks Primary'!F135+'Hollycroft Primary School'!F120+'Langmoor Primary School'!F128+'Little Hill Primary School'!F144+'New Lubbesthorpe Primary School'!F140+'Newlands Primary School'!F148+'Ravenhurst Primary School'!F135</f>
        <v>0</v>
      </c>
      <c r="G191" s="9">
        <f>'Fernvale Primary School'!G135+'Glenmere Primary School'!G131+'Hinckley Parks Primary'!G135+'Hollycroft Primary School'!G120+'Langmoor Primary School'!G128+'Little Hill Primary School'!G144+'New Lubbesthorpe Primary School'!G140+'Newlands Primary School'!G148+'Ravenhurst Primary School'!G135</f>
        <v>-5809.13</v>
      </c>
      <c r="H191" s="7">
        <f t="shared" si="35"/>
        <v>14.102217109863094</v>
      </c>
      <c r="J191" s="9">
        <f>'Fernvale Primary School'!J135+'Glenmere Primary School'!J131+'Hinckley Parks Primary'!J135+'Hollycroft Primary School'!J120+'Langmoor Primary School'!J128+'Little Hill Primary School'!J144+'New Lubbesthorpe Primary School'!J140+'Newlands Primary School'!J148+'Ravenhurst Primary School'!J135</f>
        <v>22014.05</v>
      </c>
      <c r="K191" s="9">
        <f>'Fernvale Primary School'!K135+'Glenmere Primary School'!K131+'Hinckley Parks Primary'!K135+'Hollycroft Primary School'!K120+'Langmoor Primary School'!K128+'Little Hill Primary School'!K144+'New Lubbesthorpe Primary School'!K140+'Newlands Primary School'!K148+'Ravenhurst Primary School'!K135</f>
        <v>13570.43</v>
      </c>
      <c r="L191" s="9">
        <f>'Fernvale Primary School'!L135+'Glenmere Primary School'!L131+'Hinckley Parks Primary'!L135+'Hollycroft Primary School'!L120+'Langmoor Primary School'!L128+'Little Hill Primary School'!L144+'New Lubbesthorpe Primary School'!L140+'Newlands Primary School'!L148+'Ravenhurst Primary School'!L135</f>
        <v>0</v>
      </c>
      <c r="M191" s="9">
        <f>'Fernvale Primary School'!M135+'Glenmere Primary School'!M131+'Hinckley Parks Primary'!M135+'Hollycroft Primary School'!M120+'Langmoor Primary School'!M128+'Little Hill Primary School'!M144+'New Lubbesthorpe Primary School'!M140+'Newlands Primary School'!M148+'Ravenhurst Primary School'!M135</f>
        <v>-8443.6200000000008</v>
      </c>
      <c r="N191" s="7">
        <f t="shared" si="36"/>
        <v>1.6222072550390811</v>
      </c>
      <c r="P191" s="9">
        <f>'Fernvale Primary School'!P135+'Glenmere Primary School'!P131+'Hinckley Parks Primary'!P135+'Hollycroft Primary School'!P120+'Langmoor Primary School'!P128+'Little Hill Primary School'!P144+'New Lubbesthorpe Primary School'!P140+'Newlands Primary School'!P148+'Ravenhurst Primary School'!P135</f>
        <v>13370.43</v>
      </c>
      <c r="Q191" s="9">
        <f>'Fernvale Primary School'!Q135+'Glenmere Primary School'!Q131+'Hinckley Parks Primary'!Q135+'Hollycroft Primary School'!Q120+'Langmoor Primary School'!Q128+'Little Hill Primary School'!Q144+'New Lubbesthorpe Primary School'!Q140+'Newlands Primary School'!Q148+'Ravenhurst Primary School'!Q135</f>
        <v>13570.43</v>
      </c>
      <c r="R191" s="9">
        <f>'Fernvale Primary School'!R135+'Glenmere Primary School'!R131+'Hinckley Parks Primary'!R135+'Hollycroft Primary School'!R120+'Langmoor Primary School'!R128+'Little Hill Primary School'!R144+'New Lubbesthorpe Primary School'!R140+'Newlands Primary School'!R148+'Ravenhurst Primary School'!R135</f>
        <v>-200</v>
      </c>
      <c r="T191" s="9">
        <f>'Fernvale Primary School'!T135+'Glenmere Primary School'!T131+'Hinckley Parks Primary'!T135+'Hollycroft Primary School'!T120+'Langmoor Primary School'!T128+'Little Hill Primary School'!T144+'New Lubbesthorpe Primary School'!T140+'Newlands Primary School'!T148+'Ravenhurst Primary School'!T135</f>
        <v>13570.43</v>
      </c>
      <c r="U191" s="9">
        <f>'Fernvale Primary School'!U135+'Glenmere Primary School'!U131+'Hinckley Parks Primary'!U135+'Hollycroft Primary School'!U120+'Langmoor Primary School'!U128+'Little Hill Primary School'!U144+'New Lubbesthorpe Primary School'!U140+'Newlands Primary School'!U148+'Ravenhurst Primary School'!U135</f>
        <v>22014.05</v>
      </c>
      <c r="V191" s="9">
        <f>IF('Fernvale Primary School'!V135="",0,'Fernvale Primary School'!V135)+IF('Glenmere Primary School'!V131="",0,'Glenmere Primary School'!V131)+IF('Hinckley Parks Primary'!V135="",0,'Hinckley Parks Primary'!V135)+IF('Hollycroft Primary School'!V120="",0,'Hollycroft Primary School'!V120)+IF('Langmoor Primary School'!V128="",0,'Langmoor Primary School'!V128)+IF('Little Hill Primary School'!V144="",0,'Little Hill Primary School'!V144)+IF('New Lubbesthorpe Primary School'!V140="",0,'New Lubbesthorpe Primary School'!V140)+IF('Newlands Primary School'!V148="",0,'Newlands Primary School'!V148)+IF('Ravenhurst Primary School'!V135="",0,'Ravenhurst Primary School'!V135)</f>
        <v>0</v>
      </c>
      <c r="W191" s="9">
        <f>'Fernvale Primary School'!W135+'Glenmere Primary School'!W131+'Hinckley Parks Primary'!W135+'Hollycroft Primary School'!W120+'Langmoor Primary School'!W128+'Little Hill Primary School'!W144+'New Lubbesthorpe Primary School'!W140+'Newlands Primary School'!W148+'Ravenhurst Primary School'!W135</f>
        <v>0</v>
      </c>
      <c r="X191" s="9">
        <f>'Fernvale Primary School'!X135+'Glenmere Primary School'!X131+'Hinckley Parks Primary'!X135+'Hollycroft Primary School'!X120+'Langmoor Primary School'!X128+'Little Hill Primary School'!X144+'New Lubbesthorpe Primary School'!X140+'Newlands Primary School'!X148+'Ravenhurst Primary School'!X135</f>
        <v>22014.05</v>
      </c>
      <c r="Y191" s="9">
        <f>'Fernvale Primary School'!Y135+'Glenmere Primary School'!Y131+'Hinckley Parks Primary'!Y135+'Hollycroft Primary School'!Y120+'Langmoor Primary School'!Y128+'Little Hill Primary School'!Y144+'New Lubbesthorpe Primary School'!Y140+'Newlands Primary School'!Y148+'Ravenhurst Primary School'!Y135</f>
        <v>-8443.619999999999</v>
      </c>
      <c r="Z191" s="7">
        <f t="shared" si="37"/>
        <v>-0.62220725503908125</v>
      </c>
    </row>
    <row r="192" spans="2:26" hidden="1" outlineLevel="1" x14ac:dyDescent="0.25">
      <c r="C192" s="8" t="s">
        <v>199</v>
      </c>
      <c r="D192" s="9">
        <f>'Fernvale Primary School'!D136+'Glenmere Primary School'!D132+'Hinckley Parks Primary'!D136+'Hollycroft Primary School'!D121+'Little Hill Primary School'!D145+'New Lubbesthorpe Primary School'!D141+'Newlands Primary School'!D149+'Ravenhurst Primary School'!D136</f>
        <v>119</v>
      </c>
      <c r="E192" s="9">
        <f>'Fernvale Primary School'!E136+'Glenmere Primary School'!E132+'Hinckley Parks Primary'!E136+'Hollycroft Primary School'!E121+'Little Hill Primary School'!E145+'New Lubbesthorpe Primary School'!E141+'Newlands Primary School'!E149+'Ravenhurst Primary School'!E136</f>
        <v>73.680000000000007</v>
      </c>
      <c r="F192" s="9">
        <f>'Fernvale Primary School'!F136+'Glenmere Primary School'!F132+'Hinckley Parks Primary'!F136+'Hollycroft Primary School'!F121+'Little Hill Primary School'!F145+'New Lubbesthorpe Primary School'!F141+'Newlands Primary School'!F149+'Ravenhurst Primary School'!F136</f>
        <v>0</v>
      </c>
      <c r="G192" s="9">
        <f>'Fernvale Primary School'!G136+'Glenmere Primary School'!G132+'Hinckley Parks Primary'!G136+'Hollycroft Primary School'!G121+'Little Hill Primary School'!G145+'New Lubbesthorpe Primary School'!G141+'Newlands Primary School'!G149+'Ravenhurst Primary School'!G136</f>
        <v>-45.320000000000007</v>
      </c>
      <c r="H192" s="7">
        <f t="shared" si="35"/>
        <v>1.6150922909880563</v>
      </c>
      <c r="J192" s="9">
        <f>'Fernvale Primary School'!J136+'Glenmere Primary School'!J132+'Hinckley Parks Primary'!J136+'Hollycroft Primary School'!J121+'Little Hill Primary School'!J145+'New Lubbesthorpe Primary School'!J141+'Newlands Primary School'!J149+'Ravenhurst Primary School'!J136</f>
        <v>2513.9</v>
      </c>
      <c r="K192" s="9">
        <f>'Fernvale Primary School'!K136+'Glenmere Primary School'!K132+'Hinckley Parks Primary'!K136+'Hollycroft Primary School'!K121+'Little Hill Primary School'!K145+'New Lubbesthorpe Primary School'!K141+'Newlands Primary School'!K149+'Ravenhurst Primary School'!K136</f>
        <v>1423.78</v>
      </c>
      <c r="L192" s="9">
        <f>'Fernvale Primary School'!L136+'Glenmere Primary School'!L132+'Hinckley Parks Primary'!L136+'Hollycroft Primary School'!L121+'Little Hill Primary School'!L145+'New Lubbesthorpe Primary School'!L141+'Newlands Primary School'!L149+'Ravenhurst Primary School'!L136</f>
        <v>0</v>
      </c>
      <c r="M192" s="9">
        <f>'Fernvale Primary School'!M136+'Glenmere Primary School'!M132+'Hinckley Parks Primary'!M136+'Hollycroft Primary School'!M121+'Little Hill Primary School'!M145+'New Lubbesthorpe Primary School'!M141+'Newlands Primary School'!M149+'Ravenhurst Primary School'!M136</f>
        <v>-1090.1200000000001</v>
      </c>
      <c r="N192" s="7">
        <f t="shared" si="36"/>
        <v>1.7656519967972581</v>
      </c>
      <c r="P192" s="9">
        <f>'Fernvale Primary School'!P136+'Glenmere Primary School'!P132+'Hinckley Parks Primary'!P136+'Hollycroft Primary School'!P121+'Little Hill Primary School'!P145+'New Lubbesthorpe Primary School'!P141+'Newlands Primary School'!P149+'Ravenhurst Primary School'!P136</f>
        <v>1253.78</v>
      </c>
      <c r="Q192" s="9">
        <f>'Fernvale Primary School'!Q136+'Glenmere Primary School'!Q132+'Hinckley Parks Primary'!Q136+'Hollycroft Primary School'!Q121+'Little Hill Primary School'!Q145+'New Lubbesthorpe Primary School'!Q141+'Newlands Primary School'!Q149+'Ravenhurst Primary School'!Q136</f>
        <v>1423.78</v>
      </c>
      <c r="R192" s="9">
        <f>'Fernvale Primary School'!R136+'Glenmere Primary School'!R132+'Hinckley Parks Primary'!R136+'Hollycroft Primary School'!R121+'Little Hill Primary School'!R145+'New Lubbesthorpe Primary School'!R141+'Newlands Primary School'!R149+'Ravenhurst Primary School'!R136</f>
        <v>-170</v>
      </c>
      <c r="T192" s="9">
        <f>'Fernvale Primary School'!T136+'Glenmere Primary School'!T132+'Hinckley Parks Primary'!T136+'Hollycroft Primary School'!T121+'Little Hill Primary School'!T145+'New Lubbesthorpe Primary School'!T141+'Newlands Primary School'!T149+'Ravenhurst Primary School'!T136</f>
        <v>1423.78</v>
      </c>
      <c r="U192" s="9">
        <f>'Fernvale Primary School'!U136+'Glenmere Primary School'!U132+'Hinckley Parks Primary'!U136+'Hollycroft Primary School'!U121+'Little Hill Primary School'!U145+'New Lubbesthorpe Primary School'!U141+'Newlands Primary School'!U149+'Ravenhurst Primary School'!U136</f>
        <v>2513.9</v>
      </c>
      <c r="V192" s="9">
        <f>IF('Fernvale Primary School'!V136="",0,'Fernvale Primary School'!V136)+IF('Glenmere Primary School'!V132="",0,'Glenmere Primary School'!V132)+IF('Hinckley Parks Primary'!V136="",0,'Hinckley Parks Primary'!V136)+IF('Hollycroft Primary School'!V121="",0,'Hollycroft Primary School'!V121)+IF('Little Hill Primary School'!V145="",0,'Little Hill Primary School'!V145)+IF('New Lubbesthorpe Primary School'!V141="",0,'New Lubbesthorpe Primary School'!V141)+IF('Newlands Primary School'!V149="",0,'Newlands Primary School'!V149)+IF('Ravenhurst Primary School'!V136="",0,'Ravenhurst Primary School'!V136)</f>
        <v>0</v>
      </c>
      <c r="W192" s="9">
        <f>'Fernvale Primary School'!W136+'Glenmere Primary School'!W132+'Hinckley Parks Primary'!W136+'Hollycroft Primary School'!W121+'Little Hill Primary School'!W145+'New Lubbesthorpe Primary School'!W141+'Newlands Primary School'!W149+'Ravenhurst Primary School'!W136</f>
        <v>0</v>
      </c>
      <c r="X192" s="9">
        <f>'Fernvale Primary School'!X136+'Glenmere Primary School'!X132+'Hinckley Parks Primary'!X136+'Hollycroft Primary School'!X121+'Little Hill Primary School'!X145+'New Lubbesthorpe Primary School'!X141+'Newlands Primary School'!X149+'Ravenhurst Primary School'!X136</f>
        <v>2513.9</v>
      </c>
      <c r="Y192" s="9">
        <f>'Fernvale Primary School'!Y136+'Glenmere Primary School'!Y132+'Hinckley Parks Primary'!Y136+'Hollycroft Primary School'!Y121+'Little Hill Primary School'!Y145+'New Lubbesthorpe Primary School'!Y141+'Newlands Primary School'!Y149+'Ravenhurst Primary School'!Y136</f>
        <v>-1090.1200000000001</v>
      </c>
      <c r="Z192" s="7">
        <f t="shared" si="37"/>
        <v>-0.76565199679725815</v>
      </c>
    </row>
    <row r="193" spans="2:26" hidden="1" outlineLevel="1" x14ac:dyDescent="0.25">
      <c r="C193" s="8" t="s">
        <v>200</v>
      </c>
      <c r="D193" s="9">
        <f>'Fernvale Primary School'!D137+'Glenmere Primary School'!D133+'Hinckley Parks Primary'!D137+'Langmoor Primary School'!D129+'New Lubbesthorpe Primary School'!D142+'Newlands Primary School'!D150</f>
        <v>891</v>
      </c>
      <c r="E193" s="9">
        <f>'Fernvale Primary School'!E137+'Glenmere Primary School'!E133+'Hinckley Parks Primary'!E137+'Langmoor Primary School'!E129+'New Lubbesthorpe Primary School'!E142+'Newlands Primary School'!E150</f>
        <v>0</v>
      </c>
      <c r="F193" s="9">
        <f>'Fernvale Primary School'!F137+'Glenmere Primary School'!F133+'Hinckley Parks Primary'!F137+'Langmoor Primary School'!F129+'New Lubbesthorpe Primary School'!F142+'Newlands Primary School'!F150</f>
        <v>0</v>
      </c>
      <c r="G193" s="9">
        <f>'Fernvale Primary School'!G137+'Glenmere Primary School'!G133+'Hinckley Parks Primary'!G137+'Langmoor Primary School'!G129+'New Lubbesthorpe Primary School'!G142+'Newlands Primary School'!G150</f>
        <v>-891</v>
      </c>
      <c r="H193" s="7">
        <f t="shared" si="35"/>
        <v>0</v>
      </c>
      <c r="J193" s="9">
        <f>'Fernvale Primary School'!J137+'Glenmere Primary School'!J133+'Hinckley Parks Primary'!J137+'Langmoor Primary School'!J129+'New Lubbesthorpe Primary School'!J142+'Newlands Primary School'!J150</f>
        <v>22646.199999999997</v>
      </c>
      <c r="K193" s="9">
        <f>'Fernvale Primary School'!K137+'Glenmere Primary School'!K133+'Hinckley Parks Primary'!K137+'Langmoor Primary School'!K129+'New Lubbesthorpe Primary School'!K142+'Newlands Primary School'!K150</f>
        <v>0</v>
      </c>
      <c r="L193" s="9">
        <f>'Fernvale Primary School'!L137+'Glenmere Primary School'!L133+'Hinckley Parks Primary'!L137+'Langmoor Primary School'!L129+'New Lubbesthorpe Primary School'!L142+'Newlands Primary School'!L150</f>
        <v>0</v>
      </c>
      <c r="M193" s="9">
        <f>'Fernvale Primary School'!M137+'Glenmere Primary School'!M133+'Hinckley Parks Primary'!M137+'Langmoor Primary School'!M129+'New Lubbesthorpe Primary School'!M142+'Newlands Primary School'!M150</f>
        <v>-22646.199999999997</v>
      </c>
      <c r="N193" s="7">
        <f t="shared" si="36"/>
        <v>0</v>
      </c>
      <c r="P193" s="9">
        <f>'Fernvale Primary School'!P137+'Glenmere Primary School'!P133+'Hinckley Parks Primary'!P137+'Langmoor Primary School'!P129+'New Lubbesthorpe Primary School'!P142+'Newlands Primary School'!P150</f>
        <v>0</v>
      </c>
      <c r="Q193" s="9">
        <f>'Fernvale Primary School'!Q137+'Glenmere Primary School'!Q133+'Hinckley Parks Primary'!Q137+'Langmoor Primary School'!Q129+'New Lubbesthorpe Primary School'!Q142+'Newlands Primary School'!Q150</f>
        <v>0</v>
      </c>
      <c r="R193" s="9">
        <f>'Fernvale Primary School'!R137+'Glenmere Primary School'!R133+'Hinckley Parks Primary'!R137+'Langmoor Primary School'!R129+'New Lubbesthorpe Primary School'!R142+'Newlands Primary School'!R150</f>
        <v>0</v>
      </c>
      <c r="T193" s="9">
        <f>'Fernvale Primary School'!T137+'Glenmere Primary School'!T133+'Hinckley Parks Primary'!T137+'Langmoor Primary School'!T129+'New Lubbesthorpe Primary School'!T142+'Newlands Primary School'!T150</f>
        <v>0</v>
      </c>
      <c r="U193" s="9">
        <f>'Fernvale Primary School'!U137+'Glenmere Primary School'!U133+'Hinckley Parks Primary'!U137+'Langmoor Primary School'!U129+'New Lubbesthorpe Primary School'!U142+'Newlands Primary School'!U150</f>
        <v>22646.199999999997</v>
      </c>
      <c r="V193" s="9">
        <f>IF('Fernvale Primary School'!V137="",0,'Fernvale Primary School'!V137)+IF('Glenmere Primary School'!V133="",0,'Glenmere Primary School'!V133)+IF('Hinckley Parks Primary'!V137="",0,'Hinckley Parks Primary'!V137)+IF('Langmoor Primary School'!V129="",0,'Langmoor Primary School'!V129)+IF('New Lubbesthorpe Primary School'!V142="",0,'New Lubbesthorpe Primary School'!V142)+IF('Newlands Primary School'!V150="",0,'Newlands Primary School'!V150)</f>
        <v>0</v>
      </c>
      <c r="W193" s="9">
        <f>'Fernvale Primary School'!W137+'Glenmere Primary School'!W133+'Hinckley Parks Primary'!W137+'Langmoor Primary School'!W129+'New Lubbesthorpe Primary School'!W142+'Newlands Primary School'!W150</f>
        <v>0</v>
      </c>
      <c r="X193" s="9">
        <f>'Fernvale Primary School'!X137+'Glenmere Primary School'!X133+'Hinckley Parks Primary'!X137+'Langmoor Primary School'!X129+'New Lubbesthorpe Primary School'!X142+'Newlands Primary School'!X150</f>
        <v>22646.199999999997</v>
      </c>
      <c r="Y193" s="9">
        <f>'Fernvale Primary School'!Y137+'Glenmere Primary School'!Y133+'Hinckley Parks Primary'!Y137+'Langmoor Primary School'!Y129+'New Lubbesthorpe Primary School'!Y142+'Newlands Primary School'!Y150</f>
        <v>-22646.199999999997</v>
      </c>
      <c r="Z193" s="7">
        <f t="shared" si="37"/>
        <v>0</v>
      </c>
    </row>
    <row r="194" spans="2:26" hidden="1" outlineLevel="1" x14ac:dyDescent="0.25">
      <c r="C194" s="8" t="s">
        <v>201</v>
      </c>
      <c r="D194" s="9">
        <f>'Fernvale Primary School'!D138+'Glenmere Primary School'!D134+'Hinckley Parks Primary'!D139+'Hollycroft Primary School'!D122+'Langmoor Primary School'!D130+'Little Hill Primary School'!D146+'New Lubbesthorpe Primary School'!D144+'Newlands Primary School'!D152+'Ravenhurst Primary School'!D138</f>
        <v>12817.439999999999</v>
      </c>
      <c r="E194" s="9">
        <f>'Fernvale Primary School'!E138+'Glenmere Primary School'!E134+'Hinckley Parks Primary'!E139+'Hollycroft Primary School'!E122+'Langmoor Primary School'!E130+'Little Hill Primary School'!E146+'New Lubbesthorpe Primary School'!E144+'Newlands Primary School'!E152+'Ravenhurst Primary School'!E138</f>
        <v>7244.98</v>
      </c>
      <c r="F194" s="9">
        <f>'Fernvale Primary School'!F138+'Glenmere Primary School'!F134+'Hinckley Parks Primary'!F139+'Hollycroft Primary School'!F122+'Langmoor Primary School'!F130+'Little Hill Primary School'!F146+'New Lubbesthorpe Primary School'!F144+'Newlands Primary School'!F152+'Ravenhurst Primary School'!F138</f>
        <v>0</v>
      </c>
      <c r="G194" s="9">
        <f>'Fernvale Primary School'!G138+'Glenmere Primary School'!G134+'Hinckley Parks Primary'!G139+'Hollycroft Primary School'!G122+'Langmoor Primary School'!G130+'Little Hill Primary School'!G146+'New Lubbesthorpe Primary School'!G144+'Newlands Primary School'!G152+'Ravenhurst Primary School'!G138</f>
        <v>-5572.4599999999991</v>
      </c>
      <c r="H194" s="7">
        <f t="shared" si="35"/>
        <v>1.7691477409185394</v>
      </c>
      <c r="J194" s="9">
        <f>'Fernvale Primary School'!J138+'Glenmere Primary School'!J134+'Hinckley Parks Primary'!J139+'Hollycroft Primary School'!J122+'Langmoor Primary School'!J130+'Little Hill Primary School'!J146+'New Lubbesthorpe Primary School'!J144+'Newlands Primary School'!J152+'Ravenhurst Primary School'!J138</f>
        <v>106627.39</v>
      </c>
      <c r="K194" s="9">
        <f>'Fernvale Primary School'!K138+'Glenmere Primary School'!K134+'Hinckley Parks Primary'!K139+'Hollycroft Primary School'!K122+'Langmoor Primary School'!K130+'Little Hill Primary School'!K146+'New Lubbesthorpe Primary School'!K144+'Newlands Primary School'!K152+'Ravenhurst Primary School'!K138</f>
        <v>77670.64</v>
      </c>
      <c r="L194" s="9">
        <f>'Fernvale Primary School'!L138+'Glenmere Primary School'!L134+'Hinckley Parks Primary'!L139+'Hollycroft Primary School'!L122+'Langmoor Primary School'!L130+'Little Hill Primary School'!L146+'New Lubbesthorpe Primary School'!L144+'Newlands Primary School'!L152+'Ravenhurst Primary School'!L138</f>
        <v>0</v>
      </c>
      <c r="M194" s="9">
        <f>'Fernvale Primary School'!M138+'Glenmere Primary School'!M134+'Hinckley Parks Primary'!M139+'Hollycroft Primary School'!M122+'Langmoor Primary School'!M130+'Little Hill Primary School'!M146+'New Lubbesthorpe Primary School'!M144+'Newlands Primary School'!M152+'Ravenhurst Primary School'!M138</f>
        <v>-28956.749999999996</v>
      </c>
      <c r="N194" s="7">
        <f t="shared" si="36"/>
        <v>1.3728146182392729</v>
      </c>
      <c r="P194" s="9">
        <f>'Fernvale Primary School'!P138+'Glenmere Primary School'!P134+'Hinckley Parks Primary'!P139+'Hollycroft Primary School'!P122+'Langmoor Primary School'!P130+'Little Hill Primary School'!P146+'New Lubbesthorpe Primary School'!P144+'Newlands Primary School'!P152+'Ravenhurst Primary School'!P138</f>
        <v>78493.959999999992</v>
      </c>
      <c r="Q194" s="9">
        <f>'Fernvale Primary School'!Q138+'Glenmere Primary School'!Q134+'Hinckley Parks Primary'!Q139+'Hollycroft Primary School'!Q122+'Langmoor Primary School'!Q130+'Little Hill Primary School'!Q146+'New Lubbesthorpe Primary School'!Q144+'Newlands Primary School'!Q152+'Ravenhurst Primary School'!Q138</f>
        <v>77670.64</v>
      </c>
      <c r="R194" s="9">
        <f>'Fernvale Primary School'!R138+'Glenmere Primary School'!R134+'Hinckley Parks Primary'!R139+'Hollycroft Primary School'!R122+'Langmoor Primary School'!R130+'Little Hill Primary School'!R146+'New Lubbesthorpe Primary School'!R144+'Newlands Primary School'!R152+'Ravenhurst Primary School'!R138</f>
        <v>823.31999999999971</v>
      </c>
      <c r="T194" s="9">
        <f>'Fernvale Primary School'!T138+'Glenmere Primary School'!T134+'Hinckley Parks Primary'!T139+'Hollycroft Primary School'!T122+'Langmoor Primary School'!T130+'Little Hill Primary School'!T146+'New Lubbesthorpe Primary School'!T144+'Newlands Primary School'!T152+'Ravenhurst Primary School'!T138</f>
        <v>77670.64</v>
      </c>
      <c r="U194" s="9">
        <f>'Fernvale Primary School'!U138+'Glenmere Primary School'!U134+'Hinckley Parks Primary'!U139+'Hollycroft Primary School'!U122+'Langmoor Primary School'!U130+'Little Hill Primary School'!U146+'New Lubbesthorpe Primary School'!U144+'Newlands Primary School'!U152+'Ravenhurst Primary School'!U138</f>
        <v>106627.39</v>
      </c>
      <c r="V194" s="9">
        <f>IF('Fernvale Primary School'!V138="",0,'Fernvale Primary School'!V138)+IF('Glenmere Primary School'!V134="",0,'Glenmere Primary School'!V134)+IF('Hinckley Parks Primary'!V139="",0,'Hinckley Parks Primary'!V139)+IF('Hollycroft Primary School'!V122="",0,'Hollycroft Primary School'!V122)+IF('Langmoor Primary School'!V130="",0,'Langmoor Primary School'!V130)+IF('Little Hill Primary School'!V146="",0,'Little Hill Primary School'!V146)+IF('New Lubbesthorpe Primary School'!V144="",0,'New Lubbesthorpe Primary School'!V144)+IF('Newlands Primary School'!V152="",0,'Newlands Primary School'!V152)+IF('Ravenhurst Primary School'!V138="",0,'Ravenhurst Primary School'!V138)</f>
        <v>0</v>
      </c>
      <c r="W194" s="9">
        <f>'Fernvale Primary School'!W138+'Glenmere Primary School'!W134+'Hinckley Parks Primary'!W139+'Hollycroft Primary School'!W122+'Langmoor Primary School'!W130+'Little Hill Primary School'!W146+'New Lubbesthorpe Primary School'!W144+'Newlands Primary School'!W152+'Ravenhurst Primary School'!W138</f>
        <v>0</v>
      </c>
      <c r="X194" s="9">
        <f>'Fernvale Primary School'!X138+'Glenmere Primary School'!X134+'Hinckley Parks Primary'!X139+'Hollycroft Primary School'!X122+'Langmoor Primary School'!X130+'Little Hill Primary School'!X146+'New Lubbesthorpe Primary School'!X144+'Newlands Primary School'!X152+'Ravenhurst Primary School'!X138</f>
        <v>106627.39</v>
      </c>
      <c r="Y194" s="9">
        <f>'Fernvale Primary School'!Y138+'Glenmere Primary School'!Y134+'Hinckley Parks Primary'!Y139+'Hollycroft Primary School'!Y122+'Langmoor Primary School'!Y130+'Little Hill Primary School'!Y146+'New Lubbesthorpe Primary School'!Y144+'Newlands Primary School'!Y152+'Ravenhurst Primary School'!Y138</f>
        <v>-28956.75</v>
      </c>
      <c r="Z194" s="7">
        <f t="shared" si="37"/>
        <v>-0.37281461823927292</v>
      </c>
    </row>
    <row r="195" spans="2:26" hidden="1" outlineLevel="1" x14ac:dyDescent="0.25">
      <c r="C195" s="8" t="s">
        <v>202</v>
      </c>
      <c r="D195" s="9">
        <f>'Fernvale Primary School'!D139+'Glenmere Primary School'!D135+'Hinckley Parks Primary'!D141+'Hollycroft Primary School'!D123+'Langmoor Primary School'!D132+'Little Hill Primary School'!D147+'New Lubbesthorpe Primary School'!D146+'Newlands Primary School'!D153+'Ravenhurst Primary School'!D139</f>
        <v>46.25</v>
      </c>
      <c r="E195" s="9">
        <f>'Fernvale Primary School'!E139+'Glenmere Primary School'!E135+'Hinckley Parks Primary'!E141+'Hollycroft Primary School'!E123+'Langmoor Primary School'!E132+'Little Hill Primary School'!E147+'New Lubbesthorpe Primary School'!E146+'Newlands Primary School'!E153+'Ravenhurst Primary School'!E139</f>
        <v>170.73</v>
      </c>
      <c r="F195" s="9">
        <f>'Fernvale Primary School'!F139+'Glenmere Primary School'!F135+'Hinckley Parks Primary'!F141+'Hollycroft Primary School'!F123+'Langmoor Primary School'!F132+'Little Hill Primary School'!F147+'New Lubbesthorpe Primary School'!F146+'Newlands Primary School'!F153+'Ravenhurst Primary School'!F139</f>
        <v>0</v>
      </c>
      <c r="G195" s="9">
        <f>'Fernvale Primary School'!G139+'Glenmere Primary School'!G135+'Hinckley Parks Primary'!G141+'Hollycroft Primary School'!G123+'Langmoor Primary School'!G132+'Little Hill Primary School'!G147+'New Lubbesthorpe Primary School'!G146+'Newlands Primary School'!G153+'Ravenhurst Primary School'!G139</f>
        <v>124.47999999999999</v>
      </c>
      <c r="H195" s="7">
        <f t="shared" si="35"/>
        <v>0.27089556609851817</v>
      </c>
      <c r="J195" s="9">
        <f>'Fernvale Primary School'!J139+'Glenmere Primary School'!J135+'Hinckley Parks Primary'!J141+'Hollycroft Primary School'!J123+'Langmoor Primary School'!J132+'Little Hill Primary School'!J147+'New Lubbesthorpe Primary School'!J146+'Newlands Primary School'!J153+'Ravenhurst Primary School'!J139</f>
        <v>1576.8600000000001</v>
      </c>
      <c r="K195" s="9">
        <f>'Fernvale Primary School'!K139+'Glenmere Primary School'!K135+'Hinckley Parks Primary'!K141+'Hollycroft Primary School'!K123+'Langmoor Primary School'!K132+'Little Hill Primary School'!K147+'New Lubbesthorpe Primary School'!K146+'Newlands Primary School'!K153+'Ravenhurst Primary School'!K139</f>
        <v>1483.1399999999999</v>
      </c>
      <c r="L195" s="9">
        <f>'Fernvale Primary School'!L139+'Glenmere Primary School'!L135+'Hinckley Parks Primary'!L141+'Hollycroft Primary School'!L123+'Langmoor Primary School'!L132+'Little Hill Primary School'!L147+'New Lubbesthorpe Primary School'!L146+'Newlands Primary School'!L153+'Ravenhurst Primary School'!L139</f>
        <v>0</v>
      </c>
      <c r="M195" s="9">
        <f>'Fernvale Primary School'!M139+'Glenmere Primary School'!M135+'Hinckley Parks Primary'!M141+'Hollycroft Primary School'!M123+'Langmoor Primary School'!M132+'Little Hill Primary School'!M147+'New Lubbesthorpe Primary School'!M146+'Newlands Primary School'!M153+'Ravenhurst Primary School'!M139</f>
        <v>-93.72</v>
      </c>
      <c r="N195" s="7">
        <f t="shared" si="36"/>
        <v>1.0631902585056032</v>
      </c>
      <c r="P195" s="9">
        <f>'Fernvale Primary School'!P139+'Glenmere Primary School'!P135+'Hinckley Parks Primary'!P141+'Hollycroft Primary School'!P123+'Langmoor Primary School'!P132+'Little Hill Primary School'!P147+'New Lubbesthorpe Primary School'!P146+'Newlands Primary School'!P153+'Ravenhurst Primary School'!P139</f>
        <v>1393.26</v>
      </c>
      <c r="Q195" s="9">
        <f>'Fernvale Primary School'!Q139+'Glenmere Primary School'!Q135+'Hinckley Parks Primary'!Q141+'Hollycroft Primary School'!Q123+'Langmoor Primary School'!Q132+'Little Hill Primary School'!Q147+'New Lubbesthorpe Primary School'!Q146+'Newlands Primary School'!Q153+'Ravenhurst Primary School'!Q139</f>
        <v>1483.1399999999999</v>
      </c>
      <c r="R195" s="9">
        <f>'Fernvale Primary School'!R139+'Glenmere Primary School'!R135+'Hinckley Parks Primary'!R141+'Hollycroft Primary School'!R123+'Langmoor Primary School'!R132+'Little Hill Primary School'!R147+'New Lubbesthorpe Primary School'!R146+'Newlands Primary School'!R153+'Ravenhurst Primary School'!R139</f>
        <v>-89.88</v>
      </c>
      <c r="T195" s="9">
        <f>'Fernvale Primary School'!T139+'Glenmere Primary School'!T135+'Hinckley Parks Primary'!T141+'Hollycroft Primary School'!T123+'Langmoor Primary School'!T132+'Little Hill Primary School'!T147+'New Lubbesthorpe Primary School'!T146+'Newlands Primary School'!T153+'Ravenhurst Primary School'!T139</f>
        <v>1483.1399999999999</v>
      </c>
      <c r="U195" s="9">
        <f>'Fernvale Primary School'!U139+'Glenmere Primary School'!U135+'Hinckley Parks Primary'!U141+'Hollycroft Primary School'!U123+'Langmoor Primary School'!U132+'Little Hill Primary School'!U147+'New Lubbesthorpe Primary School'!U146+'Newlands Primary School'!U153+'Ravenhurst Primary School'!U139</f>
        <v>1576.8600000000001</v>
      </c>
      <c r="V195" s="9">
        <f>IF('Fernvale Primary School'!V139="",0,'Fernvale Primary School'!V139)+IF('Glenmere Primary School'!V135="",0,'Glenmere Primary School'!V135)+IF('Hinckley Parks Primary'!V141="",0,'Hinckley Parks Primary'!V141)+IF('Hollycroft Primary School'!V123="",0,'Hollycroft Primary School'!V123)+IF('Langmoor Primary School'!V132="",0,'Langmoor Primary School'!V132)+IF('Little Hill Primary School'!V147="",0,'Little Hill Primary School'!V147)+IF('New Lubbesthorpe Primary School'!V146="",0,'New Lubbesthorpe Primary School'!V146)+IF('Newlands Primary School'!V153="",0,'Newlands Primary School'!V153)+IF('Ravenhurst Primary School'!V139="",0,'Ravenhurst Primary School'!V139)</f>
        <v>0</v>
      </c>
      <c r="W195" s="9">
        <f>'Fernvale Primary School'!W139+'Glenmere Primary School'!W135+'Hinckley Parks Primary'!W141+'Hollycroft Primary School'!W123+'Langmoor Primary School'!W132+'Little Hill Primary School'!W147+'New Lubbesthorpe Primary School'!W146+'Newlands Primary School'!W153+'Ravenhurst Primary School'!W139</f>
        <v>0</v>
      </c>
      <c r="X195" s="9">
        <f>'Fernvale Primary School'!X139+'Glenmere Primary School'!X135+'Hinckley Parks Primary'!X141+'Hollycroft Primary School'!X123+'Langmoor Primary School'!X132+'Little Hill Primary School'!X147+'New Lubbesthorpe Primary School'!X146+'Newlands Primary School'!X153+'Ravenhurst Primary School'!X139</f>
        <v>1576.8600000000001</v>
      </c>
      <c r="Y195" s="9">
        <f>'Fernvale Primary School'!Y139+'Glenmere Primary School'!Y135+'Hinckley Parks Primary'!Y141+'Hollycroft Primary School'!Y123+'Langmoor Primary School'!Y132+'Little Hill Primary School'!Y147+'New Lubbesthorpe Primary School'!Y146+'Newlands Primary School'!Y153+'Ravenhurst Primary School'!Y139</f>
        <v>-93.720000000000027</v>
      </c>
      <c r="Z195" s="7">
        <f t="shared" si="37"/>
        <v>-6.3190258505603003E-2</v>
      </c>
    </row>
    <row r="196" spans="2:26" hidden="1" outlineLevel="1" x14ac:dyDescent="0.25">
      <c r="C196" s="8" t="s">
        <v>203</v>
      </c>
      <c r="D196" s="9">
        <f>'Fernvale Primary School'!D140+'Glenmere Primary School'!D136+'Hinckley Parks Primary'!D143+'Hollycroft Primary School'!D124+'Langmoor Primary School'!D133+'Little Hill Primary School'!D148+'New Lubbesthorpe Primary School'!D147+'OWLS Academy Trust'!D60+'Ravenhurst Primary School'!D140</f>
        <v>274.33999999999997</v>
      </c>
      <c r="E196" s="9">
        <f>'Fernvale Primary School'!E140+'Glenmere Primary School'!E136+'Hinckley Parks Primary'!E143+'Hollycroft Primary School'!E124+'Langmoor Primary School'!E133+'Little Hill Primary School'!E148+'New Lubbesthorpe Primary School'!E147+'OWLS Academy Trust'!E60+'Ravenhurst Primary School'!E140</f>
        <v>146.68</v>
      </c>
      <c r="F196" s="9">
        <f>'Fernvale Primary School'!F140+'Glenmere Primary School'!F136+'Hinckley Parks Primary'!F143+'Hollycroft Primary School'!F124+'Langmoor Primary School'!F133+'Little Hill Primary School'!F148+'New Lubbesthorpe Primary School'!F147+'OWLS Academy Trust'!F60+'Ravenhurst Primary School'!F140</f>
        <v>0</v>
      </c>
      <c r="G196" s="9">
        <f>'Fernvale Primary School'!G140+'Glenmere Primary School'!G136+'Hinckley Parks Primary'!G143+'Hollycroft Primary School'!G124+'Langmoor Primary School'!G133+'Little Hill Primary School'!G148+'New Lubbesthorpe Primary School'!G147+'OWLS Academy Trust'!G60+'Ravenhurst Primary School'!G140</f>
        <v>-127.65999999999997</v>
      </c>
      <c r="H196" s="7">
        <f t="shared" si="35"/>
        <v>1.8703299700027267</v>
      </c>
      <c r="J196" s="9">
        <f>'Fernvale Primary School'!J140+'Glenmere Primary School'!J136+'Hinckley Parks Primary'!J143+'Hollycroft Primary School'!J124+'Langmoor Primary School'!J133+'Little Hill Primary School'!J148+'New Lubbesthorpe Primary School'!J147+'OWLS Academy Trust'!J60+'Ravenhurst Primary School'!J140</f>
        <v>4241.0199999999995</v>
      </c>
      <c r="K196" s="9">
        <f>'Fernvale Primary School'!K140+'Glenmere Primary School'!K136+'Hinckley Parks Primary'!K143+'Hollycroft Primary School'!K124+'Langmoor Primary School'!K133+'Little Hill Primary School'!K148+'New Lubbesthorpe Primary School'!K147+'OWLS Academy Trust'!K60+'Ravenhurst Primary School'!K140</f>
        <v>2120.2200000000003</v>
      </c>
      <c r="L196" s="9">
        <f>'Fernvale Primary School'!L140+'Glenmere Primary School'!L136+'Hinckley Parks Primary'!L143+'Hollycroft Primary School'!L124+'Langmoor Primary School'!L133+'Little Hill Primary School'!L148+'New Lubbesthorpe Primary School'!L147+'OWLS Academy Trust'!L60+'Ravenhurst Primary School'!L140</f>
        <v>0</v>
      </c>
      <c r="M196" s="9">
        <f>'Fernvale Primary School'!M140+'Glenmere Primary School'!M136+'Hinckley Parks Primary'!M143+'Hollycroft Primary School'!M124+'Langmoor Primary School'!M133+'Little Hill Primary School'!M148+'New Lubbesthorpe Primary School'!M147+'OWLS Academy Trust'!M60+'Ravenhurst Primary School'!M140</f>
        <v>-2120.8000000000002</v>
      </c>
      <c r="N196" s="7">
        <f t="shared" si="36"/>
        <v>2.0002735565177194</v>
      </c>
      <c r="P196" s="9">
        <f>'Fernvale Primary School'!P140+'Glenmere Primary School'!P136+'Hinckley Parks Primary'!P143+'Hollycroft Primary School'!P124+'Langmoor Primary School'!P133+'Little Hill Primary School'!P148+'New Lubbesthorpe Primary School'!P147+'OWLS Academy Trust'!P60+'Ravenhurst Primary School'!P140</f>
        <v>1820.22</v>
      </c>
      <c r="Q196" s="9">
        <f>'Fernvale Primary School'!Q140+'Glenmere Primary School'!Q136+'Hinckley Parks Primary'!Q143+'Hollycroft Primary School'!Q124+'Langmoor Primary School'!Q133+'Little Hill Primary School'!Q148+'New Lubbesthorpe Primary School'!Q147+'OWLS Academy Trust'!Q60+'Ravenhurst Primary School'!Q140</f>
        <v>2120.2200000000003</v>
      </c>
      <c r="R196" s="9">
        <f>'Fernvale Primary School'!R140+'Glenmere Primary School'!R136+'Hinckley Parks Primary'!R143+'Hollycroft Primary School'!R124+'Langmoor Primary School'!R133+'Little Hill Primary School'!R148+'New Lubbesthorpe Primary School'!R147+'OWLS Academy Trust'!R60+'Ravenhurst Primary School'!R140</f>
        <v>-300</v>
      </c>
      <c r="T196" s="9">
        <f>'Fernvale Primary School'!T140+'Glenmere Primary School'!T136+'Hinckley Parks Primary'!T143+'Hollycroft Primary School'!T124+'Langmoor Primary School'!T133+'Little Hill Primary School'!T148+'New Lubbesthorpe Primary School'!T147+'OWLS Academy Trust'!T60+'Ravenhurst Primary School'!T140</f>
        <v>2120.2200000000003</v>
      </c>
      <c r="U196" s="9">
        <f>'Fernvale Primary School'!U140+'Glenmere Primary School'!U136+'Hinckley Parks Primary'!U143+'Hollycroft Primary School'!U124+'Langmoor Primary School'!U133+'Little Hill Primary School'!U148+'New Lubbesthorpe Primary School'!U147+'OWLS Academy Trust'!U60+'Ravenhurst Primary School'!U140</f>
        <v>4241.0199999999995</v>
      </c>
      <c r="V196" s="9">
        <f>IF('Fernvale Primary School'!V140="",0,'Fernvale Primary School'!V140)+IF('Glenmere Primary School'!V136="",0,'Glenmere Primary School'!V136)+IF('Hinckley Parks Primary'!V143="",0,'Hinckley Parks Primary'!V143)+IF('Hollycroft Primary School'!V124="",0,'Hollycroft Primary School'!V124)+IF('Langmoor Primary School'!V133="",0,'Langmoor Primary School'!V133)+IF('Little Hill Primary School'!V148="",0,'Little Hill Primary School'!V148)+IF('New Lubbesthorpe Primary School'!V147="",0,'New Lubbesthorpe Primary School'!V147)+IF('OWLS Academy Trust'!V60="",0,'OWLS Academy Trust'!V60)+IF('Ravenhurst Primary School'!V140="",0,'Ravenhurst Primary School'!V140)</f>
        <v>0</v>
      </c>
      <c r="W196" s="9">
        <f>'Fernvale Primary School'!W140+'Glenmere Primary School'!W136+'Hinckley Parks Primary'!W143+'Hollycroft Primary School'!W124+'Langmoor Primary School'!W133+'Little Hill Primary School'!W148+'New Lubbesthorpe Primary School'!W147+'OWLS Academy Trust'!W60+'Ravenhurst Primary School'!W140</f>
        <v>0</v>
      </c>
      <c r="X196" s="9">
        <f>'Fernvale Primary School'!X140+'Glenmere Primary School'!X136+'Hinckley Parks Primary'!X143+'Hollycroft Primary School'!X124+'Langmoor Primary School'!X133+'Little Hill Primary School'!X148+'New Lubbesthorpe Primary School'!X147+'OWLS Academy Trust'!X60+'Ravenhurst Primary School'!X140</f>
        <v>4241.0199999999995</v>
      </c>
      <c r="Y196" s="9">
        <f>'Fernvale Primary School'!Y140+'Glenmere Primary School'!Y136+'Hinckley Parks Primary'!Y143+'Hollycroft Primary School'!Y124+'Langmoor Primary School'!Y133+'Little Hill Primary School'!Y148+'New Lubbesthorpe Primary School'!Y147+'OWLS Academy Trust'!Y60+'Ravenhurst Primary School'!Y140</f>
        <v>-2120.8000000000002</v>
      </c>
      <c r="Z196" s="7">
        <f t="shared" si="37"/>
        <v>-1.0002735565177199</v>
      </c>
    </row>
    <row r="197" spans="2:26" hidden="1" outlineLevel="1" x14ac:dyDescent="0.25">
      <c r="C197" s="8" t="s">
        <v>204</v>
      </c>
      <c r="D197" s="9">
        <f>'Fernvale Primary School'!D141+'Hollycroft Primary School'!D125+'New Lubbesthorpe Primary School'!D148+'Newlands Primary School'!D155+'Ravenhurst Primary School'!D141</f>
        <v>0</v>
      </c>
      <c r="E197" s="9">
        <f>'Fernvale Primary School'!E141+'Hollycroft Primary School'!E125+'New Lubbesthorpe Primary School'!E148+'Newlands Primary School'!E155+'Ravenhurst Primary School'!E141</f>
        <v>0</v>
      </c>
      <c r="F197" s="9">
        <f>'Fernvale Primary School'!F141+'Hollycroft Primary School'!F125+'New Lubbesthorpe Primary School'!F148+'Newlands Primary School'!F155+'Ravenhurst Primary School'!F141</f>
        <v>0</v>
      </c>
      <c r="G197" s="9">
        <f>'Fernvale Primary School'!G141+'Hollycroft Primary School'!G125+'New Lubbesthorpe Primary School'!G148+'Newlands Primary School'!G155+'Ravenhurst Primary School'!G141</f>
        <v>0</v>
      </c>
      <c r="H197" s="7">
        <f t="shared" si="35"/>
        <v>0</v>
      </c>
      <c r="J197" s="9">
        <f>'Fernvale Primary School'!J141+'Hollycroft Primary School'!J125+'New Lubbesthorpe Primary School'!J148+'Newlands Primary School'!J155+'Ravenhurst Primary School'!J141</f>
        <v>1213.3100000000002</v>
      </c>
      <c r="K197" s="9">
        <f>'Fernvale Primary School'!K141+'Hollycroft Primary School'!K125+'New Lubbesthorpe Primary School'!K148+'Newlands Primary School'!K155+'Ravenhurst Primary School'!K141</f>
        <v>100</v>
      </c>
      <c r="L197" s="9">
        <f>'Fernvale Primary School'!L141+'Hollycroft Primary School'!L125+'New Lubbesthorpe Primary School'!L148+'Newlands Primary School'!L155+'Ravenhurst Primary School'!L141</f>
        <v>0</v>
      </c>
      <c r="M197" s="9">
        <f>'Fernvale Primary School'!M141+'Hollycroft Primary School'!M125+'New Lubbesthorpe Primary School'!M148+'Newlands Primary School'!M155+'Ravenhurst Primary School'!M141</f>
        <v>-1113.3100000000002</v>
      </c>
      <c r="N197" s="7">
        <f t="shared" si="36"/>
        <v>12.133100000000002</v>
      </c>
      <c r="P197" s="9">
        <f>'Fernvale Primary School'!P141+'Hollycroft Primary School'!P125+'New Lubbesthorpe Primary School'!P148+'Newlands Primary School'!P155+'Ravenhurst Primary School'!P141</f>
        <v>100</v>
      </c>
      <c r="Q197" s="9">
        <f>'Fernvale Primary School'!Q141+'Hollycroft Primary School'!Q125+'New Lubbesthorpe Primary School'!Q148+'Newlands Primary School'!Q155+'Ravenhurst Primary School'!Q141</f>
        <v>100</v>
      </c>
      <c r="R197" s="9">
        <f>'Fernvale Primary School'!R141+'Hollycroft Primary School'!R125+'New Lubbesthorpe Primary School'!R148+'Newlands Primary School'!R155+'Ravenhurst Primary School'!R141</f>
        <v>0</v>
      </c>
      <c r="T197" s="9">
        <f>'Fernvale Primary School'!T141+'Hollycroft Primary School'!T125+'New Lubbesthorpe Primary School'!T148+'Newlands Primary School'!T155+'Ravenhurst Primary School'!T141</f>
        <v>100</v>
      </c>
      <c r="U197" s="9">
        <f>'Fernvale Primary School'!U141+'Hollycroft Primary School'!U125+'New Lubbesthorpe Primary School'!U148+'Newlands Primary School'!U155+'Ravenhurst Primary School'!U141</f>
        <v>1213.3100000000002</v>
      </c>
      <c r="V197" s="9">
        <f>IF('Fernvale Primary School'!V141="",0,'Fernvale Primary School'!V141)+IF('Hollycroft Primary School'!V125="",0,'Hollycroft Primary School'!V125)+IF('New Lubbesthorpe Primary School'!V148="",0,'New Lubbesthorpe Primary School'!V148)+IF('Newlands Primary School'!V155="",0,'Newlands Primary School'!V155)+IF('Ravenhurst Primary School'!V141="",0,'Ravenhurst Primary School'!V141)</f>
        <v>0</v>
      </c>
      <c r="W197" s="9">
        <f>'Fernvale Primary School'!W141+'Hollycroft Primary School'!W125+'New Lubbesthorpe Primary School'!W148+'Newlands Primary School'!W155+'Ravenhurst Primary School'!W141</f>
        <v>0</v>
      </c>
      <c r="X197" s="9">
        <f>'Fernvale Primary School'!X141+'Hollycroft Primary School'!X125+'New Lubbesthorpe Primary School'!X148+'Newlands Primary School'!X155+'Ravenhurst Primary School'!X141</f>
        <v>1213.3100000000002</v>
      </c>
      <c r="Y197" s="9">
        <f>'Fernvale Primary School'!Y141+'Hollycroft Primary School'!Y125+'New Lubbesthorpe Primary School'!Y148+'Newlands Primary School'!Y155+'Ravenhurst Primary School'!Y141</f>
        <v>-1113.3100000000002</v>
      </c>
      <c r="Z197" s="7">
        <f t="shared" si="37"/>
        <v>-11.133100000000002</v>
      </c>
    </row>
    <row r="198" spans="2:26" hidden="1" outlineLevel="1" x14ac:dyDescent="0.25">
      <c r="C198" s="8" t="s">
        <v>205</v>
      </c>
      <c r="D198" s="9">
        <f>'Hinckley Parks Primary'!D131+'Little Hill Primary School'!D139+'New Lubbesthorpe Primary School'!D135+'Newlands Primary School'!D143</f>
        <v>0</v>
      </c>
      <c r="E198" s="9">
        <f>'Hinckley Parks Primary'!E131+'Little Hill Primary School'!E139+'New Lubbesthorpe Primary School'!E135+'Newlands Primary School'!E143</f>
        <v>0</v>
      </c>
      <c r="F198" s="9">
        <f>'Hinckley Parks Primary'!F131+'Little Hill Primary School'!F139+'New Lubbesthorpe Primary School'!F135+'Newlands Primary School'!F143</f>
        <v>0</v>
      </c>
      <c r="G198" s="9">
        <f>'Hinckley Parks Primary'!G131+'Little Hill Primary School'!G139+'New Lubbesthorpe Primary School'!G135+'Newlands Primary School'!G143</f>
        <v>0</v>
      </c>
      <c r="H198" s="7">
        <f t="shared" si="35"/>
        <v>0</v>
      </c>
      <c r="J198" s="9">
        <f>'Hinckley Parks Primary'!J131+'Little Hill Primary School'!J139+'New Lubbesthorpe Primary School'!J135+'Newlands Primary School'!J143</f>
        <v>1696.66</v>
      </c>
      <c r="K198" s="9">
        <f>'Hinckley Parks Primary'!K131+'Little Hill Primary School'!K139+'New Lubbesthorpe Primary School'!K135+'Newlands Primary School'!K143</f>
        <v>0</v>
      </c>
      <c r="L198" s="9">
        <f>'Hinckley Parks Primary'!L131+'Little Hill Primary School'!L139+'New Lubbesthorpe Primary School'!L135+'Newlands Primary School'!L143</f>
        <v>0</v>
      </c>
      <c r="M198" s="9">
        <f>'Hinckley Parks Primary'!M131+'Little Hill Primary School'!M139+'New Lubbesthorpe Primary School'!M135+'Newlands Primary School'!M143</f>
        <v>-1696.66</v>
      </c>
      <c r="N198" s="7">
        <f t="shared" si="36"/>
        <v>0</v>
      </c>
      <c r="P198" s="9">
        <f>'Hinckley Parks Primary'!P131+'Little Hill Primary School'!P139+'New Lubbesthorpe Primary School'!P135+'Newlands Primary School'!P143</f>
        <v>0</v>
      </c>
      <c r="Q198" s="9">
        <f>'Hinckley Parks Primary'!Q131+'Little Hill Primary School'!Q139+'New Lubbesthorpe Primary School'!Q135+'Newlands Primary School'!Q143</f>
        <v>0</v>
      </c>
      <c r="R198" s="9">
        <f>'Hinckley Parks Primary'!R131+'Little Hill Primary School'!R139+'New Lubbesthorpe Primary School'!R135+'Newlands Primary School'!R143</f>
        <v>0</v>
      </c>
      <c r="T198" s="9">
        <f>'Hinckley Parks Primary'!T131+'Little Hill Primary School'!T139+'New Lubbesthorpe Primary School'!T135+'Newlands Primary School'!T143</f>
        <v>0</v>
      </c>
      <c r="U198" s="9">
        <f>'Hinckley Parks Primary'!U131+'Little Hill Primary School'!U139+'New Lubbesthorpe Primary School'!U135+'Newlands Primary School'!U143</f>
        <v>1696.66</v>
      </c>
      <c r="V198" s="9">
        <f>IF('Hinckley Parks Primary'!V131="",0,'Hinckley Parks Primary'!V131)+IF('Little Hill Primary School'!V139="",0,'Little Hill Primary School'!V139)+IF('New Lubbesthorpe Primary School'!V135="",0,'New Lubbesthorpe Primary School'!V135)+IF('Newlands Primary School'!V143="",0,'Newlands Primary School'!V143)</f>
        <v>0</v>
      </c>
      <c r="W198" s="9">
        <f>'Hinckley Parks Primary'!W131+'Little Hill Primary School'!W139+'New Lubbesthorpe Primary School'!W135+'Newlands Primary School'!W143</f>
        <v>0</v>
      </c>
      <c r="X198" s="9">
        <f>'Hinckley Parks Primary'!X131+'Little Hill Primary School'!X139+'New Lubbesthorpe Primary School'!X135+'Newlands Primary School'!X143</f>
        <v>1696.66</v>
      </c>
      <c r="Y198" s="9">
        <f>'Hinckley Parks Primary'!Y131+'Little Hill Primary School'!Y139+'New Lubbesthorpe Primary School'!Y135+'Newlands Primary School'!Y143</f>
        <v>-1696.66</v>
      </c>
      <c r="Z198" s="7">
        <f t="shared" si="37"/>
        <v>0</v>
      </c>
    </row>
    <row r="199" spans="2:26" hidden="1" outlineLevel="1" x14ac:dyDescent="0.25">
      <c r="C199" s="8" t="s">
        <v>206</v>
      </c>
      <c r="D199" s="9">
        <f>'Hinckley Parks Primary'!D138+'New Lubbesthorpe Primary School'!D143+'Newlands Primary School'!D151+'Ravenhurst Primary School'!D137</f>
        <v>652</v>
      </c>
      <c r="E199" s="9">
        <f>'Hinckley Parks Primary'!E138+'New Lubbesthorpe Primary School'!E143+'Newlands Primary School'!E151+'Ravenhurst Primary School'!E137</f>
        <v>187.63</v>
      </c>
      <c r="F199" s="9">
        <f>'Hinckley Parks Primary'!F138+'New Lubbesthorpe Primary School'!F143+'Newlands Primary School'!F151+'Ravenhurst Primary School'!F137</f>
        <v>0</v>
      </c>
      <c r="G199" s="9">
        <f>'Hinckley Parks Primary'!G138+'New Lubbesthorpe Primary School'!G143+'Newlands Primary School'!G151+'Ravenhurst Primary School'!G137</f>
        <v>-464.37</v>
      </c>
      <c r="H199" s="7">
        <f t="shared" ref="H199:H230" si="40">IF(E199&lt;&gt;0, (D199+F199)/E199, 0)</f>
        <v>3.4749240526568248</v>
      </c>
      <c r="J199" s="9">
        <f>'Hinckley Parks Primary'!J138+'New Lubbesthorpe Primary School'!J143+'Newlands Primary School'!J151+'Ravenhurst Primary School'!J137</f>
        <v>18528.239999999998</v>
      </c>
      <c r="K199" s="9">
        <f>'Hinckley Parks Primary'!K138+'New Lubbesthorpe Primary School'!K143+'Newlands Primary School'!K151+'Ravenhurst Primary School'!K137</f>
        <v>2251.61</v>
      </c>
      <c r="L199" s="9">
        <f>'Hinckley Parks Primary'!L138+'New Lubbesthorpe Primary School'!L143+'Newlands Primary School'!L151+'Ravenhurst Primary School'!L137</f>
        <v>0</v>
      </c>
      <c r="M199" s="9">
        <f>'Hinckley Parks Primary'!M138+'New Lubbesthorpe Primary School'!M143+'Newlands Primary School'!M151+'Ravenhurst Primary School'!M137</f>
        <v>-16276.630000000001</v>
      </c>
      <c r="N199" s="7">
        <f t="shared" ref="N199:N230" si="41">IF(K199&lt;&gt;0, (J199+L199)/K199, 0)</f>
        <v>8.2288851088776465</v>
      </c>
      <c r="P199" s="9">
        <f>'Hinckley Parks Primary'!P138+'New Lubbesthorpe Primary School'!P143+'Newlands Primary School'!P151+'Ravenhurst Primary School'!P137</f>
        <v>0</v>
      </c>
      <c r="Q199" s="9">
        <f>'Hinckley Parks Primary'!Q138+'New Lubbesthorpe Primary School'!Q143+'Newlands Primary School'!Q151+'Ravenhurst Primary School'!Q137</f>
        <v>2251.61</v>
      </c>
      <c r="R199" s="9">
        <f>'Hinckley Parks Primary'!R138+'New Lubbesthorpe Primary School'!R143+'Newlands Primary School'!R151+'Ravenhurst Primary School'!R137</f>
        <v>-2251.61</v>
      </c>
      <c r="T199" s="9">
        <f>'Hinckley Parks Primary'!T138+'New Lubbesthorpe Primary School'!T143+'Newlands Primary School'!T151+'Ravenhurst Primary School'!T137</f>
        <v>2251.61</v>
      </c>
      <c r="U199" s="9">
        <f>'Hinckley Parks Primary'!U138+'New Lubbesthorpe Primary School'!U143+'Newlands Primary School'!U151+'Ravenhurst Primary School'!U137</f>
        <v>18528.239999999998</v>
      </c>
      <c r="V199" s="9">
        <f>IF('Hinckley Parks Primary'!V138="",0,'Hinckley Parks Primary'!V138)+IF('New Lubbesthorpe Primary School'!V143="",0,'New Lubbesthorpe Primary School'!V143)+IF('Newlands Primary School'!V151="",0,'Newlands Primary School'!V151)+IF('Ravenhurst Primary School'!V137="",0,'Ravenhurst Primary School'!V137)</f>
        <v>0</v>
      </c>
      <c r="W199" s="9">
        <f>'Hinckley Parks Primary'!W138+'New Lubbesthorpe Primary School'!W143+'Newlands Primary School'!W151+'Ravenhurst Primary School'!W137</f>
        <v>0</v>
      </c>
      <c r="X199" s="9">
        <f>'Hinckley Parks Primary'!X138+'New Lubbesthorpe Primary School'!X143+'Newlands Primary School'!X151+'Ravenhurst Primary School'!X137</f>
        <v>18528.239999999998</v>
      </c>
      <c r="Y199" s="9">
        <f>'Hinckley Parks Primary'!Y138+'New Lubbesthorpe Primary School'!Y143+'Newlands Primary School'!Y151+'Ravenhurst Primary School'!Y137</f>
        <v>-16276.63</v>
      </c>
      <c r="Z199" s="7">
        <f t="shared" ref="Z199:Z230" si="42">IF(T199&lt;&gt;0, Y199/T199, 0)</f>
        <v>-7.2288851088776465</v>
      </c>
    </row>
    <row r="200" spans="2:26" hidden="1" outlineLevel="1" x14ac:dyDescent="0.25">
      <c r="C200" s="8" t="s">
        <v>207</v>
      </c>
      <c r="D200" s="9">
        <f>'Hinckley Parks Primary'!D140</f>
        <v>0</v>
      </c>
      <c r="E200" s="9">
        <f>'Hinckley Parks Primary'!E140</f>
        <v>0</v>
      </c>
      <c r="F200" s="9">
        <f>'Hinckley Parks Primary'!F140</f>
        <v>0</v>
      </c>
      <c r="G200" s="9">
        <f>'Hinckley Parks Primary'!G140</f>
        <v>0</v>
      </c>
      <c r="H200" s="7">
        <f t="shared" si="40"/>
        <v>0</v>
      </c>
      <c r="J200" s="9">
        <f>'Hinckley Parks Primary'!J140</f>
        <v>174.97</v>
      </c>
      <c r="K200" s="9">
        <f>'Hinckley Parks Primary'!K140</f>
        <v>0</v>
      </c>
      <c r="L200" s="9">
        <f>'Hinckley Parks Primary'!L140</f>
        <v>0</v>
      </c>
      <c r="M200" s="9">
        <f>'Hinckley Parks Primary'!M140</f>
        <v>-174.97</v>
      </c>
      <c r="N200" s="7">
        <f t="shared" si="41"/>
        <v>0</v>
      </c>
      <c r="P200" s="9">
        <f>'Hinckley Parks Primary'!P140</f>
        <v>0</v>
      </c>
      <c r="Q200" s="9">
        <f>'Hinckley Parks Primary'!Q140</f>
        <v>0</v>
      </c>
      <c r="R200" s="9">
        <f>'Hinckley Parks Primary'!R140</f>
        <v>0</v>
      </c>
      <c r="T200" s="9">
        <f>'Hinckley Parks Primary'!T140</f>
        <v>0</v>
      </c>
      <c r="U200" s="9">
        <f>'Hinckley Parks Primary'!U140</f>
        <v>174.97</v>
      </c>
      <c r="V200" s="9">
        <f>IF('Hinckley Parks Primary'!V140="",0,'Hinckley Parks Primary'!V140)</f>
        <v>0</v>
      </c>
      <c r="W200" s="9">
        <f>'Hinckley Parks Primary'!W140</f>
        <v>0</v>
      </c>
      <c r="X200" s="9">
        <f>'Hinckley Parks Primary'!X140</f>
        <v>174.97</v>
      </c>
      <c r="Y200" s="9">
        <f>'Hinckley Parks Primary'!Y140</f>
        <v>-174.97</v>
      </c>
      <c r="Z200" s="7">
        <f t="shared" si="42"/>
        <v>0</v>
      </c>
    </row>
    <row r="201" spans="2:26" hidden="1" outlineLevel="1" x14ac:dyDescent="0.25">
      <c r="C201" s="8" t="s">
        <v>208</v>
      </c>
      <c r="D201" s="9">
        <f>'Hinckley Parks Primary'!D142+'Newlands Primary School'!D154</f>
        <v>0</v>
      </c>
      <c r="E201" s="9">
        <f>'Hinckley Parks Primary'!E142+'Newlands Primary School'!E154</f>
        <v>411.67</v>
      </c>
      <c r="F201" s="9">
        <f>'Hinckley Parks Primary'!F142+'Newlands Primary School'!F154</f>
        <v>0</v>
      </c>
      <c r="G201" s="9">
        <f>'Hinckley Parks Primary'!G142+'Newlands Primary School'!G154</f>
        <v>411.67</v>
      </c>
      <c r="H201" s="7">
        <f t="shared" si="40"/>
        <v>0</v>
      </c>
      <c r="J201" s="9">
        <f>'Hinckley Parks Primary'!J142+'Newlands Primary School'!J154</f>
        <v>4684</v>
      </c>
      <c r="K201" s="9">
        <f>'Hinckley Parks Primary'!K142+'Newlands Primary School'!K154</f>
        <v>9073.64</v>
      </c>
      <c r="L201" s="9">
        <f>'Hinckley Parks Primary'!L142+'Newlands Primary School'!L154</f>
        <v>0</v>
      </c>
      <c r="M201" s="9">
        <f>'Hinckley Parks Primary'!M142+'Newlands Primary School'!M154</f>
        <v>4389.6399999999994</v>
      </c>
      <c r="N201" s="7">
        <f t="shared" si="41"/>
        <v>0.51622061267583907</v>
      </c>
      <c r="P201" s="9">
        <f>'Hinckley Parks Primary'!P142+'Newlands Primary School'!P154</f>
        <v>4133.6400000000003</v>
      </c>
      <c r="Q201" s="9">
        <f>'Hinckley Parks Primary'!Q142+'Newlands Primary School'!Q154</f>
        <v>9073.64</v>
      </c>
      <c r="R201" s="9">
        <f>'Hinckley Parks Primary'!R142+'Newlands Primary School'!R154</f>
        <v>-4940</v>
      </c>
      <c r="T201" s="9">
        <f>'Hinckley Parks Primary'!T142+'Newlands Primary School'!T154</f>
        <v>9073.64</v>
      </c>
      <c r="U201" s="9">
        <f>'Hinckley Parks Primary'!U142+'Newlands Primary School'!U154</f>
        <v>4684</v>
      </c>
      <c r="V201" s="9">
        <f>IF('Hinckley Parks Primary'!V142="",0,'Hinckley Parks Primary'!V142)+IF('Newlands Primary School'!V154="",0,'Newlands Primary School'!V154)</f>
        <v>0</v>
      </c>
      <c r="W201" s="9">
        <f>'Hinckley Parks Primary'!W142+'Newlands Primary School'!W154</f>
        <v>0</v>
      </c>
      <c r="X201" s="9">
        <f>'Hinckley Parks Primary'!X142+'Newlands Primary School'!X154</f>
        <v>4684</v>
      </c>
      <c r="Y201" s="9">
        <f>'Hinckley Parks Primary'!Y142+'Newlands Primary School'!Y154</f>
        <v>4389.6400000000003</v>
      </c>
      <c r="Z201" s="7">
        <f t="shared" si="42"/>
        <v>0.48377938732416104</v>
      </c>
    </row>
    <row r="202" spans="2:26" hidden="1" outlineLevel="1" x14ac:dyDescent="0.25">
      <c r="C202" s="8" t="s">
        <v>209</v>
      </c>
      <c r="D202" s="9">
        <f>'Hollycroft Primary School'!D117</f>
        <v>0</v>
      </c>
      <c r="E202" s="9">
        <f>'Hollycroft Primary School'!E117</f>
        <v>0</v>
      </c>
      <c r="F202" s="9">
        <f>'Hollycroft Primary School'!F117</f>
        <v>0</v>
      </c>
      <c r="G202" s="9">
        <f>'Hollycroft Primary School'!G117</f>
        <v>0</v>
      </c>
      <c r="H202" s="7">
        <f t="shared" si="40"/>
        <v>0</v>
      </c>
      <c r="J202" s="9">
        <f>'Hollycroft Primary School'!J117</f>
        <v>13</v>
      </c>
      <c r="K202" s="9">
        <f>'Hollycroft Primary School'!K117</f>
        <v>0</v>
      </c>
      <c r="L202" s="9">
        <f>'Hollycroft Primary School'!L117</f>
        <v>0</v>
      </c>
      <c r="M202" s="9">
        <f>'Hollycroft Primary School'!M117</f>
        <v>-13</v>
      </c>
      <c r="N202" s="7">
        <f t="shared" si="41"/>
        <v>0</v>
      </c>
      <c r="P202" s="9">
        <f>'Hollycroft Primary School'!P117</f>
        <v>0</v>
      </c>
      <c r="Q202" s="9">
        <f>'Hollycroft Primary School'!Q117</f>
        <v>0</v>
      </c>
      <c r="R202" s="9">
        <f>'Hollycroft Primary School'!R117</f>
        <v>0</v>
      </c>
      <c r="T202" s="9">
        <f>'Hollycroft Primary School'!T117</f>
        <v>0</v>
      </c>
      <c r="U202" s="9">
        <f>'Hollycroft Primary School'!U117</f>
        <v>13</v>
      </c>
      <c r="V202" s="9">
        <f>IF('Hollycroft Primary School'!V117="",0,'Hollycroft Primary School'!V117)</f>
        <v>0</v>
      </c>
      <c r="W202" s="9">
        <f>'Hollycroft Primary School'!W117</f>
        <v>0</v>
      </c>
      <c r="X202" s="9">
        <f>'Hollycroft Primary School'!X117</f>
        <v>13</v>
      </c>
      <c r="Y202" s="9">
        <f>'Hollycroft Primary School'!Y117</f>
        <v>-13</v>
      </c>
      <c r="Z202" s="7">
        <f t="shared" si="42"/>
        <v>0</v>
      </c>
    </row>
    <row r="203" spans="2:26" hidden="1" outlineLevel="1" x14ac:dyDescent="0.25">
      <c r="C203" s="8" t="s">
        <v>210</v>
      </c>
      <c r="D203" s="9">
        <f>'Langmoor Primary School'!D131+'New Lubbesthorpe Primary School'!D145</f>
        <v>0</v>
      </c>
      <c r="E203" s="9">
        <f>'Langmoor Primary School'!E131+'New Lubbesthorpe Primary School'!E145</f>
        <v>0</v>
      </c>
      <c r="F203" s="9">
        <f>'Langmoor Primary School'!F131+'New Lubbesthorpe Primary School'!F145</f>
        <v>0</v>
      </c>
      <c r="G203" s="9">
        <f>'Langmoor Primary School'!G131+'New Lubbesthorpe Primary School'!G145</f>
        <v>0</v>
      </c>
      <c r="H203" s="7">
        <f t="shared" si="40"/>
        <v>0</v>
      </c>
      <c r="J203" s="9">
        <f>'Langmoor Primary School'!J131+'New Lubbesthorpe Primary School'!J145</f>
        <v>960</v>
      </c>
      <c r="K203" s="9">
        <f>'Langmoor Primary School'!K131+'New Lubbesthorpe Primary School'!K145</f>
        <v>0</v>
      </c>
      <c r="L203" s="9">
        <f>'Langmoor Primary School'!L131+'New Lubbesthorpe Primary School'!L145</f>
        <v>0</v>
      </c>
      <c r="M203" s="9">
        <f>'Langmoor Primary School'!M131+'New Lubbesthorpe Primary School'!M145</f>
        <v>-960</v>
      </c>
      <c r="N203" s="7">
        <f t="shared" si="41"/>
        <v>0</v>
      </c>
      <c r="P203" s="9">
        <f>'Langmoor Primary School'!P131+'New Lubbesthorpe Primary School'!P145</f>
        <v>0</v>
      </c>
      <c r="Q203" s="9">
        <f>'Langmoor Primary School'!Q131+'New Lubbesthorpe Primary School'!Q145</f>
        <v>0</v>
      </c>
      <c r="R203" s="9">
        <f>'Langmoor Primary School'!R131+'New Lubbesthorpe Primary School'!R145</f>
        <v>0</v>
      </c>
      <c r="T203" s="9">
        <f>'Langmoor Primary School'!T131+'New Lubbesthorpe Primary School'!T145</f>
        <v>0</v>
      </c>
      <c r="U203" s="9">
        <f>'Langmoor Primary School'!U131+'New Lubbesthorpe Primary School'!U145</f>
        <v>960</v>
      </c>
      <c r="V203" s="9">
        <f>IF('Langmoor Primary School'!V131="",0,'Langmoor Primary School'!V131)+IF('New Lubbesthorpe Primary School'!V145="",0,'New Lubbesthorpe Primary School'!V145)</f>
        <v>0</v>
      </c>
      <c r="W203" s="9">
        <f>'Langmoor Primary School'!W131+'New Lubbesthorpe Primary School'!W145</f>
        <v>0</v>
      </c>
      <c r="X203" s="9">
        <f>'Langmoor Primary School'!X131+'New Lubbesthorpe Primary School'!X145</f>
        <v>960</v>
      </c>
      <c r="Y203" s="9">
        <f>'Langmoor Primary School'!Y131+'New Lubbesthorpe Primary School'!Y145</f>
        <v>-960</v>
      </c>
      <c r="Z203" s="7">
        <f t="shared" si="42"/>
        <v>0</v>
      </c>
    </row>
    <row r="204" spans="2:26" hidden="1" outlineLevel="1" x14ac:dyDescent="0.25">
      <c r="C204" s="8" t="s">
        <v>211</v>
      </c>
      <c r="D204" s="9">
        <f>'Newlands Primary School'!D141</f>
        <v>0</v>
      </c>
      <c r="E204" s="9">
        <f>'Newlands Primary School'!E141</f>
        <v>0</v>
      </c>
      <c r="F204" s="9">
        <f>'Newlands Primary School'!F141</f>
        <v>0</v>
      </c>
      <c r="G204" s="9">
        <f>'Newlands Primary School'!G141</f>
        <v>0</v>
      </c>
      <c r="H204" s="7">
        <f t="shared" si="40"/>
        <v>0</v>
      </c>
      <c r="J204" s="9">
        <f>'Newlands Primary School'!J141</f>
        <v>36</v>
      </c>
      <c r="K204" s="9">
        <f>'Newlands Primary School'!K141</f>
        <v>0</v>
      </c>
      <c r="L204" s="9">
        <f>'Newlands Primary School'!L141</f>
        <v>0</v>
      </c>
      <c r="M204" s="9">
        <f>'Newlands Primary School'!M141</f>
        <v>-36</v>
      </c>
      <c r="N204" s="7">
        <f t="shared" si="41"/>
        <v>0</v>
      </c>
      <c r="P204" s="9">
        <f>'Newlands Primary School'!P141</f>
        <v>0</v>
      </c>
      <c r="Q204" s="9">
        <f>'Newlands Primary School'!Q141</f>
        <v>0</v>
      </c>
      <c r="R204" s="9">
        <f>'Newlands Primary School'!R141</f>
        <v>0</v>
      </c>
      <c r="T204" s="9">
        <f>'Newlands Primary School'!T141</f>
        <v>0</v>
      </c>
      <c r="U204" s="9">
        <f>'Newlands Primary School'!U141</f>
        <v>36</v>
      </c>
      <c r="V204" s="9">
        <f>IF('Newlands Primary School'!V141="",0,'Newlands Primary School'!V141)</f>
        <v>0</v>
      </c>
      <c r="W204" s="9">
        <f>'Newlands Primary School'!W141</f>
        <v>0</v>
      </c>
      <c r="X204" s="9">
        <f>'Newlands Primary School'!X141</f>
        <v>36</v>
      </c>
      <c r="Y204" s="9">
        <f>'Newlands Primary School'!Y141</f>
        <v>-36</v>
      </c>
      <c r="Z204" s="7">
        <f t="shared" si="42"/>
        <v>0</v>
      </c>
    </row>
    <row r="205" spans="2:26" collapsed="1" x14ac:dyDescent="0.25">
      <c r="B205" t="s">
        <v>212</v>
      </c>
      <c r="D205" s="6">
        <f>SUM(D206:D214)</f>
        <v>4324.91</v>
      </c>
      <c r="E205" s="6">
        <f>SUM(E206:E214)</f>
        <v>5188.76</v>
      </c>
      <c r="F205" s="6">
        <f>SUM(F206:F214)</f>
        <v>0</v>
      </c>
      <c r="G205" s="6">
        <f>SUM(G206:G214)</f>
        <v>863.85000000000036</v>
      </c>
      <c r="H205" s="7">
        <f t="shared" si="40"/>
        <v>0.83351513656442</v>
      </c>
      <c r="J205" s="6">
        <f>SUM(J206:J214)</f>
        <v>232988.29000000004</v>
      </c>
      <c r="K205" s="6">
        <f>SUM(K206:K214)</f>
        <v>165485.50999999998</v>
      </c>
      <c r="L205" s="6">
        <f>SUM(L206:L214)</f>
        <v>0</v>
      </c>
      <c r="M205" s="6">
        <f>SUM(M206:M214)</f>
        <v>-67502.78</v>
      </c>
      <c r="N205" s="7">
        <f t="shared" si="41"/>
        <v>1.4079074959493436</v>
      </c>
      <c r="P205" s="6">
        <f>SUM(P206:P214)</f>
        <v>166362.54999999999</v>
      </c>
      <c r="Q205" s="6">
        <f>SUM(Q206:Q214)</f>
        <v>165485.50999999998</v>
      </c>
      <c r="R205" s="6">
        <f>SUM(R206:R214)</f>
        <v>877.04000000000087</v>
      </c>
      <c r="T205" s="6">
        <f t="shared" ref="T205:Y205" si="43">SUM(T206:T214)</f>
        <v>165485.50999999998</v>
      </c>
      <c r="U205" s="6">
        <f t="shared" si="43"/>
        <v>232988.29000000004</v>
      </c>
      <c r="V205" s="6">
        <f t="shared" si="43"/>
        <v>0</v>
      </c>
      <c r="W205" s="6">
        <f t="shared" si="43"/>
        <v>0</v>
      </c>
      <c r="X205" s="6">
        <f t="shared" si="43"/>
        <v>232988.29000000004</v>
      </c>
      <c r="Y205" s="6">
        <f t="shared" si="43"/>
        <v>-67502.78</v>
      </c>
      <c r="Z205" s="7">
        <f t="shared" si="42"/>
        <v>-0.40790749594934328</v>
      </c>
    </row>
    <row r="206" spans="2:26" hidden="1" outlineLevel="1" x14ac:dyDescent="0.25">
      <c r="C206" s="8" t="s">
        <v>213</v>
      </c>
      <c r="D206" s="9">
        <f>'Fernvale Primary School'!D143+'Glenmere Primary School'!D138+'Hinckley Parks Primary'!D145+'Hollycroft Primary School'!D127+'Little Hill Primary School'!D150+'New Lubbesthorpe Primary School'!D150+'Newlands Primary School'!D157+'Ravenhurst Primary School'!D143</f>
        <v>192.06</v>
      </c>
      <c r="E206" s="9">
        <f>'Fernvale Primary School'!E143+'Glenmere Primary School'!E138+'Hinckley Parks Primary'!E145+'Hollycroft Primary School'!E127+'Little Hill Primary School'!E150+'New Lubbesthorpe Primary School'!E150+'Newlands Primary School'!E157+'Ravenhurst Primary School'!E143</f>
        <v>3153.05</v>
      </c>
      <c r="F206" s="9">
        <f>'Fernvale Primary School'!F143+'Glenmere Primary School'!F138+'Hinckley Parks Primary'!F145+'Hollycroft Primary School'!F127+'Little Hill Primary School'!F150+'New Lubbesthorpe Primary School'!F150+'Newlands Primary School'!F157+'Ravenhurst Primary School'!F143</f>
        <v>0</v>
      </c>
      <c r="G206" s="9">
        <f>'Fernvale Primary School'!G143+'Glenmere Primary School'!G138+'Hinckley Parks Primary'!G145+'Hollycroft Primary School'!G127+'Little Hill Primary School'!G150+'New Lubbesthorpe Primary School'!G150+'Newlands Primary School'!G157+'Ravenhurst Primary School'!G143</f>
        <v>2960.9900000000002</v>
      </c>
      <c r="H206" s="7">
        <f t="shared" si="40"/>
        <v>6.0912449850145094E-2</v>
      </c>
      <c r="J206" s="9">
        <f>'Fernvale Primary School'!J143+'Glenmere Primary School'!J138+'Hinckley Parks Primary'!J145+'Hollycroft Primary School'!J127+'Little Hill Primary School'!J150+'New Lubbesthorpe Primary School'!J150+'Newlands Primary School'!J157+'Ravenhurst Primary School'!J143</f>
        <v>141565.85</v>
      </c>
      <c r="K206" s="9">
        <f>'Fernvale Primary School'!K143+'Glenmere Primary School'!K138+'Hinckley Parks Primary'!K145+'Hollycroft Primary School'!K127+'Little Hill Primary School'!K150+'New Lubbesthorpe Primary School'!K150+'Newlands Primary School'!K157+'Ravenhurst Primary School'!K143</f>
        <v>80614.600000000006</v>
      </c>
      <c r="L206" s="9">
        <f>'Fernvale Primary School'!L143+'Glenmere Primary School'!L138+'Hinckley Parks Primary'!L145+'Hollycroft Primary School'!L127+'Little Hill Primary School'!L150+'New Lubbesthorpe Primary School'!L150+'Newlands Primary School'!L157+'Ravenhurst Primary School'!L143</f>
        <v>0</v>
      </c>
      <c r="M206" s="9">
        <f>'Fernvale Primary School'!M143+'Glenmere Primary School'!M138+'Hinckley Parks Primary'!M145+'Hollycroft Primary School'!M127+'Little Hill Primary School'!M150+'New Lubbesthorpe Primary School'!M150+'Newlands Primary School'!M157+'Ravenhurst Primary School'!M143</f>
        <v>-60951.25</v>
      </c>
      <c r="N206" s="7">
        <f t="shared" si="41"/>
        <v>1.7560820248441349</v>
      </c>
      <c r="P206" s="9">
        <f>'Fernvale Primary School'!P143+'Glenmere Primary School'!P138+'Hinckley Parks Primary'!P145+'Hollycroft Primary School'!P127+'Little Hill Primary School'!P150+'New Lubbesthorpe Primary School'!P150+'Newlands Primary School'!P157+'Ravenhurst Primary School'!P143</f>
        <v>87020.64</v>
      </c>
      <c r="Q206" s="9">
        <f>'Fernvale Primary School'!Q143+'Glenmere Primary School'!Q138+'Hinckley Parks Primary'!Q145+'Hollycroft Primary School'!Q127+'Little Hill Primary School'!Q150+'New Lubbesthorpe Primary School'!Q150+'Newlands Primary School'!Q157+'Ravenhurst Primary School'!Q143</f>
        <v>80614.600000000006</v>
      </c>
      <c r="R206" s="9">
        <f>'Fernvale Primary School'!R143+'Glenmere Primary School'!R138+'Hinckley Parks Primary'!R145+'Hollycroft Primary School'!R127+'Little Hill Primary School'!R150+'New Lubbesthorpe Primary School'!R150+'Newlands Primary School'!R157+'Ravenhurst Primary School'!R143</f>
        <v>6406.0400000000009</v>
      </c>
      <c r="T206" s="9">
        <f>'Fernvale Primary School'!T143+'Glenmere Primary School'!T138+'Hinckley Parks Primary'!T145+'Hollycroft Primary School'!T127+'Little Hill Primary School'!T150+'New Lubbesthorpe Primary School'!T150+'Newlands Primary School'!T157+'Ravenhurst Primary School'!T143</f>
        <v>80614.600000000006</v>
      </c>
      <c r="U206" s="9">
        <f>'Fernvale Primary School'!U143+'Glenmere Primary School'!U138+'Hinckley Parks Primary'!U145+'Hollycroft Primary School'!U127+'Little Hill Primary School'!U150+'New Lubbesthorpe Primary School'!U150+'Newlands Primary School'!U157+'Ravenhurst Primary School'!U143</f>
        <v>141565.85</v>
      </c>
      <c r="V206" s="9">
        <f>IF('Fernvale Primary School'!V143="",0,'Fernvale Primary School'!V143)+IF('Glenmere Primary School'!V138="",0,'Glenmere Primary School'!V138)+IF('Hinckley Parks Primary'!V145="",0,'Hinckley Parks Primary'!V145)+IF('Hollycroft Primary School'!V127="",0,'Hollycroft Primary School'!V127)+IF('Little Hill Primary School'!V150="",0,'Little Hill Primary School'!V150)+IF('New Lubbesthorpe Primary School'!V150="",0,'New Lubbesthorpe Primary School'!V150)+IF('Newlands Primary School'!V157="",0,'Newlands Primary School'!V157)+IF('Ravenhurst Primary School'!V143="",0,'Ravenhurst Primary School'!V143)</f>
        <v>0</v>
      </c>
      <c r="W206" s="9">
        <f>'Fernvale Primary School'!W143+'Glenmere Primary School'!W138+'Hinckley Parks Primary'!W145+'Hollycroft Primary School'!W127+'Little Hill Primary School'!W150+'New Lubbesthorpe Primary School'!W150+'Newlands Primary School'!W157+'Ravenhurst Primary School'!W143</f>
        <v>0</v>
      </c>
      <c r="X206" s="9">
        <f>'Fernvale Primary School'!X143+'Glenmere Primary School'!X138+'Hinckley Parks Primary'!X145+'Hollycroft Primary School'!X127+'Little Hill Primary School'!X150+'New Lubbesthorpe Primary School'!X150+'Newlands Primary School'!X157+'Ravenhurst Primary School'!X143</f>
        <v>141565.85</v>
      </c>
      <c r="Y206" s="9">
        <f>'Fernvale Primary School'!Y143+'Glenmere Primary School'!Y138+'Hinckley Parks Primary'!Y145+'Hollycroft Primary School'!Y127+'Little Hill Primary School'!Y150+'New Lubbesthorpe Primary School'!Y150+'Newlands Primary School'!Y157+'Ravenhurst Primary School'!Y143</f>
        <v>-60951.25</v>
      </c>
      <c r="Z206" s="7">
        <f t="shared" si="42"/>
        <v>-0.75608202484413489</v>
      </c>
    </row>
    <row r="207" spans="2:26" hidden="1" outlineLevel="1" x14ac:dyDescent="0.25">
      <c r="C207" s="8" t="s">
        <v>214</v>
      </c>
      <c r="D207" s="9">
        <f>'Fernvale Primary School'!D144+'Hinckley Parks Primary'!D146+'Hollycroft Primary School'!D128+'Little Hill Primary School'!D151+'New Lubbesthorpe Primary School'!D151+'Newlands Primary School'!D158</f>
        <v>0</v>
      </c>
      <c r="E207" s="9">
        <f>'Fernvale Primary School'!E144+'Hinckley Parks Primary'!E146+'Hollycroft Primary School'!E128+'Little Hill Primary School'!E151+'New Lubbesthorpe Primary School'!E151+'Newlands Primary School'!E158</f>
        <v>412</v>
      </c>
      <c r="F207" s="9">
        <f>'Fernvale Primary School'!F144+'Hinckley Parks Primary'!F146+'Hollycroft Primary School'!F128+'Little Hill Primary School'!F151+'New Lubbesthorpe Primary School'!F151+'Newlands Primary School'!F158</f>
        <v>0</v>
      </c>
      <c r="G207" s="9">
        <f>'Fernvale Primary School'!G144+'Hinckley Parks Primary'!G146+'Hollycroft Primary School'!G128+'Little Hill Primary School'!G151+'New Lubbesthorpe Primary School'!G151+'Newlands Primary School'!G158</f>
        <v>412</v>
      </c>
      <c r="H207" s="7">
        <f t="shared" si="40"/>
        <v>0</v>
      </c>
      <c r="J207" s="9">
        <f>'Fernvale Primary School'!J144+'Hinckley Parks Primary'!J146+'Hollycroft Primary School'!J128+'Little Hill Primary School'!J151+'New Lubbesthorpe Primary School'!J151+'Newlands Primary School'!J158</f>
        <v>9142.17</v>
      </c>
      <c r="K207" s="9">
        <f>'Fernvale Primary School'!K144+'Hinckley Parks Primary'!K146+'Hollycroft Primary School'!K128+'Little Hill Primary School'!K151+'New Lubbesthorpe Primary School'!K151+'Newlands Primary School'!K158</f>
        <v>7200.67</v>
      </c>
      <c r="L207" s="9">
        <f>'Fernvale Primary School'!L144+'Hinckley Parks Primary'!L146+'Hollycroft Primary School'!L128+'Little Hill Primary School'!L151+'New Lubbesthorpe Primary School'!L151+'Newlands Primary School'!L158</f>
        <v>0</v>
      </c>
      <c r="M207" s="9">
        <f>'Fernvale Primary School'!M144+'Hinckley Parks Primary'!M146+'Hollycroft Primary School'!M128+'Little Hill Primary School'!M151+'New Lubbesthorpe Primary School'!M151+'Newlands Primary School'!M158</f>
        <v>-1941.5</v>
      </c>
      <c r="N207" s="7">
        <f t="shared" si="41"/>
        <v>1.2696276874235315</v>
      </c>
      <c r="P207" s="9">
        <f>'Fernvale Primary School'!P144+'Hinckley Parks Primary'!P146+'Hollycroft Primary School'!P128+'Little Hill Primary School'!P151+'New Lubbesthorpe Primary School'!P151+'Newlands Primary School'!P158</f>
        <v>4256.67</v>
      </c>
      <c r="Q207" s="9">
        <f>'Fernvale Primary School'!Q144+'Hinckley Parks Primary'!Q146+'Hollycroft Primary School'!Q128+'Little Hill Primary School'!Q151+'New Lubbesthorpe Primary School'!Q151+'Newlands Primary School'!Q158</f>
        <v>7200.67</v>
      </c>
      <c r="R207" s="9">
        <f>'Fernvale Primary School'!R144+'Hinckley Parks Primary'!R146+'Hollycroft Primary School'!R128+'Little Hill Primary School'!R151+'New Lubbesthorpe Primary School'!R151+'Newlands Primary School'!R158</f>
        <v>-2944</v>
      </c>
      <c r="T207" s="9">
        <f>'Fernvale Primary School'!T144+'Hinckley Parks Primary'!T146+'Hollycroft Primary School'!T128+'Little Hill Primary School'!T151+'New Lubbesthorpe Primary School'!T151+'Newlands Primary School'!T158</f>
        <v>7200.67</v>
      </c>
      <c r="U207" s="9">
        <f>'Fernvale Primary School'!U144+'Hinckley Parks Primary'!U146+'Hollycroft Primary School'!U128+'Little Hill Primary School'!U151+'New Lubbesthorpe Primary School'!U151+'Newlands Primary School'!U158</f>
        <v>9142.17</v>
      </c>
      <c r="V207" s="9">
        <f>IF('Fernvale Primary School'!V144="",0,'Fernvale Primary School'!V144)+IF('Hinckley Parks Primary'!V146="",0,'Hinckley Parks Primary'!V146)+IF('Hollycroft Primary School'!V128="",0,'Hollycroft Primary School'!V128)+IF('Little Hill Primary School'!V151="",0,'Little Hill Primary School'!V151)+IF('New Lubbesthorpe Primary School'!V151="",0,'New Lubbesthorpe Primary School'!V151)+IF('Newlands Primary School'!V158="",0,'Newlands Primary School'!V158)</f>
        <v>0</v>
      </c>
      <c r="W207" s="9">
        <f>'Fernvale Primary School'!W144+'Hinckley Parks Primary'!W146+'Hollycroft Primary School'!W128+'Little Hill Primary School'!W151+'New Lubbesthorpe Primary School'!W151+'Newlands Primary School'!W158</f>
        <v>0</v>
      </c>
      <c r="X207" s="9">
        <f>'Fernvale Primary School'!X144+'Hinckley Parks Primary'!X146+'Hollycroft Primary School'!X128+'Little Hill Primary School'!X151+'New Lubbesthorpe Primary School'!X151+'Newlands Primary School'!X158</f>
        <v>9142.17</v>
      </c>
      <c r="Y207" s="9">
        <f>'Fernvale Primary School'!Y144+'Hinckley Parks Primary'!Y146+'Hollycroft Primary School'!Y128+'Little Hill Primary School'!Y151+'New Lubbesthorpe Primary School'!Y151+'Newlands Primary School'!Y158</f>
        <v>-1941.5</v>
      </c>
      <c r="Z207" s="7">
        <f t="shared" si="42"/>
        <v>-0.26962768742353144</v>
      </c>
    </row>
    <row r="208" spans="2:26" hidden="1" outlineLevel="1" x14ac:dyDescent="0.25">
      <c r="C208" s="8" t="s">
        <v>215</v>
      </c>
      <c r="D208" s="9">
        <f>'Fernvale Primary School'!D145+'Glenmere Primary School'!D139+'Hinckley Parks Primary'!D148+'Hollycroft Primary School'!D129+'New Lubbesthorpe Primary School'!D154+'Newlands Primary School'!D160</f>
        <v>1957.85</v>
      </c>
      <c r="E208" s="9">
        <f>'Fernvale Primary School'!E145+'Glenmere Primary School'!E139+'Hinckley Parks Primary'!E148+'Hollycroft Primary School'!E129+'New Lubbesthorpe Primary School'!E154+'Newlands Primary School'!E160</f>
        <v>34.53</v>
      </c>
      <c r="F208" s="9">
        <f>'Fernvale Primary School'!F145+'Glenmere Primary School'!F139+'Hinckley Parks Primary'!F148+'Hollycroft Primary School'!F129+'New Lubbesthorpe Primary School'!F154+'Newlands Primary School'!F160</f>
        <v>0</v>
      </c>
      <c r="G208" s="9">
        <f>'Fernvale Primary School'!G145+'Glenmere Primary School'!G139+'Hinckley Parks Primary'!G148+'Hollycroft Primary School'!G129+'New Lubbesthorpe Primary School'!G154+'Newlands Primary School'!G160</f>
        <v>-1923.3200000000002</v>
      </c>
      <c r="H208" s="7">
        <f t="shared" si="40"/>
        <v>56.699971039675638</v>
      </c>
      <c r="J208" s="9">
        <f>'Fernvale Primary School'!J145+'Glenmere Primary School'!J139+'Hinckley Parks Primary'!J148+'Hollycroft Primary School'!J129+'New Lubbesthorpe Primary School'!J154+'Newlands Primary School'!J160</f>
        <v>8729.6</v>
      </c>
      <c r="K208" s="9">
        <f>'Fernvale Primary School'!K145+'Glenmere Primary School'!K139+'Hinckley Parks Primary'!K148+'Hollycroft Primary School'!K129+'New Lubbesthorpe Primary School'!K154+'Newlands Primary School'!K160</f>
        <v>414.4</v>
      </c>
      <c r="L208" s="9">
        <f>'Fernvale Primary School'!L145+'Glenmere Primary School'!L139+'Hinckley Parks Primary'!L148+'Hollycroft Primary School'!L129+'New Lubbesthorpe Primary School'!L154+'Newlands Primary School'!L160</f>
        <v>0</v>
      </c>
      <c r="M208" s="9">
        <f>'Fernvale Primary School'!M145+'Glenmere Primary School'!M139+'Hinckley Parks Primary'!M148+'Hollycroft Primary School'!M129+'New Lubbesthorpe Primary School'!M154+'Newlands Primary School'!M160</f>
        <v>-8315.2000000000007</v>
      </c>
      <c r="N208" s="7">
        <f t="shared" si="41"/>
        <v>21.065637065637066</v>
      </c>
      <c r="P208" s="9">
        <f>'Fernvale Primary School'!P145+'Glenmere Primary School'!P139+'Hinckley Parks Primary'!P148+'Hollycroft Primary School'!P129+'New Lubbesthorpe Primary School'!P154+'Newlands Primary School'!P160</f>
        <v>414.4</v>
      </c>
      <c r="Q208" s="9">
        <f>'Fernvale Primary School'!Q145+'Glenmere Primary School'!Q139+'Hinckley Parks Primary'!Q148+'Hollycroft Primary School'!Q129+'New Lubbesthorpe Primary School'!Q154+'Newlands Primary School'!Q160</f>
        <v>414.4</v>
      </c>
      <c r="R208" s="9">
        <f>'Fernvale Primary School'!R145+'Glenmere Primary School'!R139+'Hinckley Parks Primary'!R148+'Hollycroft Primary School'!R129+'New Lubbesthorpe Primary School'!R154+'Newlands Primary School'!R160</f>
        <v>0</v>
      </c>
      <c r="T208" s="9">
        <f>'Fernvale Primary School'!T145+'Glenmere Primary School'!T139+'Hinckley Parks Primary'!T148+'Hollycroft Primary School'!T129+'New Lubbesthorpe Primary School'!T154+'Newlands Primary School'!T160</f>
        <v>414.4</v>
      </c>
      <c r="U208" s="9">
        <f>'Fernvale Primary School'!U145+'Glenmere Primary School'!U139+'Hinckley Parks Primary'!U148+'Hollycroft Primary School'!U129+'New Lubbesthorpe Primary School'!U154+'Newlands Primary School'!U160</f>
        <v>8729.6</v>
      </c>
      <c r="V208" s="9">
        <f>IF('Fernvale Primary School'!V145="",0,'Fernvale Primary School'!V145)+IF('Glenmere Primary School'!V139="",0,'Glenmere Primary School'!V139)+IF('Hinckley Parks Primary'!V148="",0,'Hinckley Parks Primary'!V148)+IF('Hollycroft Primary School'!V129="",0,'Hollycroft Primary School'!V129)+IF('New Lubbesthorpe Primary School'!V154="",0,'New Lubbesthorpe Primary School'!V154)+IF('Newlands Primary School'!V160="",0,'Newlands Primary School'!V160)</f>
        <v>0</v>
      </c>
      <c r="W208" s="9">
        <f>'Fernvale Primary School'!W145+'Glenmere Primary School'!W139+'Hinckley Parks Primary'!W148+'Hollycroft Primary School'!W129+'New Lubbesthorpe Primary School'!W154+'Newlands Primary School'!W160</f>
        <v>0</v>
      </c>
      <c r="X208" s="9">
        <f>'Fernvale Primary School'!X145+'Glenmere Primary School'!X139+'Hinckley Parks Primary'!X148+'Hollycroft Primary School'!X129+'New Lubbesthorpe Primary School'!X154+'Newlands Primary School'!X160</f>
        <v>8729.6</v>
      </c>
      <c r="Y208" s="9">
        <f>'Fernvale Primary School'!Y145+'Glenmere Primary School'!Y139+'Hinckley Parks Primary'!Y148+'Hollycroft Primary School'!Y129+'New Lubbesthorpe Primary School'!Y154+'Newlands Primary School'!Y160</f>
        <v>-8315.2000000000007</v>
      </c>
      <c r="Z208" s="7">
        <f t="shared" si="42"/>
        <v>-20.06563706563707</v>
      </c>
    </row>
    <row r="209" spans="2:26" hidden="1" outlineLevel="1" x14ac:dyDescent="0.25">
      <c r="C209" s="8" t="s">
        <v>216</v>
      </c>
      <c r="D209" s="9">
        <f>'Fernvale Primary School'!D146+'Glenmere Primary School'!D140+'Hinckley Parks Primary'!D149+'Hollycroft Primary School'!D130+'Langmoor Primary School'!D135+'Little Hill Primary School'!D153+'New Lubbesthorpe Primary School'!D155+'Newlands Primary School'!D161+'Ravenhurst Primary School'!D145</f>
        <v>0</v>
      </c>
      <c r="E209" s="9">
        <f>'Fernvale Primary School'!E146+'Glenmere Primary School'!E140+'Hinckley Parks Primary'!E149+'Hollycroft Primary School'!E130+'Langmoor Primary School'!E135+'Little Hill Primary School'!E153+'New Lubbesthorpe Primary School'!E155+'Newlands Primary School'!E161+'Ravenhurst Primary School'!E145</f>
        <v>583.34</v>
      </c>
      <c r="F209" s="9">
        <f>'Fernvale Primary School'!F146+'Glenmere Primary School'!F140+'Hinckley Parks Primary'!F149+'Hollycroft Primary School'!F130+'Langmoor Primary School'!F135+'Little Hill Primary School'!F153+'New Lubbesthorpe Primary School'!F155+'Newlands Primary School'!F161+'Ravenhurst Primary School'!F145</f>
        <v>0</v>
      </c>
      <c r="G209" s="9">
        <f>'Fernvale Primary School'!G146+'Glenmere Primary School'!G140+'Hinckley Parks Primary'!G149+'Hollycroft Primary School'!G130+'Langmoor Primary School'!G135+'Little Hill Primary School'!G153+'New Lubbesthorpe Primary School'!G155+'Newlands Primary School'!G161+'Ravenhurst Primary School'!G145</f>
        <v>583.34</v>
      </c>
      <c r="H209" s="7">
        <f t="shared" si="40"/>
        <v>0</v>
      </c>
      <c r="J209" s="9">
        <f>'Fernvale Primary School'!J146+'Glenmere Primary School'!J140+'Hinckley Parks Primary'!J149+'Hollycroft Primary School'!J130+'Langmoor Primary School'!J135+'Little Hill Primary School'!J153+'New Lubbesthorpe Primary School'!J155+'Newlands Primary School'!J161+'Ravenhurst Primary School'!J145</f>
        <v>49948.979999999996</v>
      </c>
      <c r="K209" s="9">
        <f>'Fernvale Primary School'!K146+'Glenmere Primary School'!K140+'Hinckley Parks Primary'!K149+'Hollycroft Primary School'!K130+'Langmoor Primary School'!K135+'Little Hill Primary School'!K153+'New Lubbesthorpe Primary School'!K155+'Newlands Primary School'!K161+'Ravenhurst Primary School'!K145</f>
        <v>62098.559999999998</v>
      </c>
      <c r="L209" s="9">
        <f>'Fernvale Primary School'!L146+'Glenmere Primary School'!L140+'Hinckley Parks Primary'!L149+'Hollycroft Primary School'!L130+'Langmoor Primary School'!L135+'Little Hill Primary School'!L153+'New Lubbesthorpe Primary School'!L155+'Newlands Primary School'!L161+'Ravenhurst Primary School'!L145</f>
        <v>0</v>
      </c>
      <c r="M209" s="9">
        <f>'Fernvale Primary School'!M146+'Glenmere Primary School'!M140+'Hinckley Parks Primary'!M149+'Hollycroft Primary School'!M130+'Langmoor Primary School'!M135+'Little Hill Primary School'!M153+'New Lubbesthorpe Primary School'!M155+'Newlands Primary School'!M161+'Ravenhurst Primary School'!M145</f>
        <v>12149.580000000002</v>
      </c>
      <c r="N209" s="7">
        <f t="shared" si="41"/>
        <v>0.8043500525616053</v>
      </c>
      <c r="P209" s="9">
        <f>'Fernvale Primary School'!P146+'Glenmere Primary School'!P140+'Hinckley Parks Primary'!P149+'Hollycroft Primary School'!P130+'Langmoor Primary School'!P135+'Little Hill Primary School'!P153+'New Lubbesthorpe Primary School'!P155+'Newlands Primary School'!P161+'Ravenhurst Primary School'!P145</f>
        <v>63583.56</v>
      </c>
      <c r="Q209" s="9">
        <f>'Fernvale Primary School'!Q146+'Glenmere Primary School'!Q140+'Hinckley Parks Primary'!Q149+'Hollycroft Primary School'!Q130+'Langmoor Primary School'!Q135+'Little Hill Primary School'!Q153+'New Lubbesthorpe Primary School'!Q155+'Newlands Primary School'!Q161+'Ravenhurst Primary School'!Q145</f>
        <v>62098.559999999998</v>
      </c>
      <c r="R209" s="9">
        <f>'Fernvale Primary School'!R146+'Glenmere Primary School'!R140+'Hinckley Parks Primary'!R149+'Hollycroft Primary School'!R130+'Langmoor Primary School'!R135+'Little Hill Primary School'!R153+'New Lubbesthorpe Primary School'!R155+'Newlands Primary School'!R161+'Ravenhurst Primary School'!R145</f>
        <v>1485</v>
      </c>
      <c r="T209" s="9">
        <f>'Fernvale Primary School'!T146+'Glenmere Primary School'!T140+'Hinckley Parks Primary'!T149+'Hollycroft Primary School'!T130+'Langmoor Primary School'!T135+'Little Hill Primary School'!T153+'New Lubbesthorpe Primary School'!T155+'Newlands Primary School'!T161+'Ravenhurst Primary School'!T145</f>
        <v>62098.559999999998</v>
      </c>
      <c r="U209" s="9">
        <f>'Fernvale Primary School'!U146+'Glenmere Primary School'!U140+'Hinckley Parks Primary'!U149+'Hollycroft Primary School'!U130+'Langmoor Primary School'!U135+'Little Hill Primary School'!U153+'New Lubbesthorpe Primary School'!U155+'Newlands Primary School'!U161+'Ravenhurst Primary School'!U145</f>
        <v>49948.979999999996</v>
      </c>
      <c r="V209" s="9">
        <f>IF('Fernvale Primary School'!V146="",0,'Fernvale Primary School'!V146)+IF('Glenmere Primary School'!V140="",0,'Glenmere Primary School'!V140)+IF('Hinckley Parks Primary'!V149="",0,'Hinckley Parks Primary'!V149)+IF('Hollycroft Primary School'!V130="",0,'Hollycroft Primary School'!V130)+IF('Langmoor Primary School'!V135="",0,'Langmoor Primary School'!V135)+IF('Little Hill Primary School'!V153="",0,'Little Hill Primary School'!V153)+IF('New Lubbesthorpe Primary School'!V155="",0,'New Lubbesthorpe Primary School'!V155)+IF('Newlands Primary School'!V161="",0,'Newlands Primary School'!V161)+IF('Ravenhurst Primary School'!V145="",0,'Ravenhurst Primary School'!V145)</f>
        <v>0</v>
      </c>
      <c r="W209" s="9">
        <f>'Fernvale Primary School'!W146+'Glenmere Primary School'!W140+'Hinckley Parks Primary'!W149+'Hollycroft Primary School'!W130+'Langmoor Primary School'!W135+'Little Hill Primary School'!W153+'New Lubbesthorpe Primary School'!W155+'Newlands Primary School'!W161+'Ravenhurst Primary School'!W145</f>
        <v>0</v>
      </c>
      <c r="X209" s="9">
        <f>'Fernvale Primary School'!X146+'Glenmere Primary School'!X140+'Hinckley Parks Primary'!X149+'Hollycroft Primary School'!X130+'Langmoor Primary School'!X135+'Little Hill Primary School'!X153+'New Lubbesthorpe Primary School'!X155+'Newlands Primary School'!X161+'Ravenhurst Primary School'!X145</f>
        <v>49948.979999999996</v>
      </c>
      <c r="Y209" s="9">
        <f>'Fernvale Primary School'!Y146+'Glenmere Primary School'!Y140+'Hinckley Parks Primary'!Y149+'Hollycroft Primary School'!Y130+'Langmoor Primary School'!Y135+'Little Hill Primary School'!Y153+'New Lubbesthorpe Primary School'!Y155+'Newlands Primary School'!Y161+'Ravenhurst Primary School'!Y145</f>
        <v>12149.580000000002</v>
      </c>
      <c r="Z209" s="7">
        <f t="shared" si="42"/>
        <v>0.19564994743839476</v>
      </c>
    </row>
    <row r="210" spans="2:26" hidden="1" outlineLevel="1" x14ac:dyDescent="0.25">
      <c r="C210" s="8" t="s">
        <v>217</v>
      </c>
      <c r="D210" s="9">
        <f>'Fernvale Primary School'!D147+'Hinckley Parks Primary'!D150+'Little Hill Primary School'!D154+'New Lubbesthorpe Primary School'!D156</f>
        <v>0</v>
      </c>
      <c r="E210" s="9">
        <f>'Fernvale Primary School'!E147+'Hinckley Parks Primary'!E150+'Little Hill Primary School'!E154+'New Lubbesthorpe Primary School'!E156</f>
        <v>666.67</v>
      </c>
      <c r="F210" s="9">
        <f>'Fernvale Primary School'!F147+'Hinckley Parks Primary'!F150+'Little Hill Primary School'!F154+'New Lubbesthorpe Primary School'!F156</f>
        <v>0</v>
      </c>
      <c r="G210" s="9">
        <f>'Fernvale Primary School'!G147+'Hinckley Parks Primary'!G150+'Little Hill Primary School'!G154+'New Lubbesthorpe Primary School'!G156</f>
        <v>666.67</v>
      </c>
      <c r="H210" s="7">
        <f t="shared" si="40"/>
        <v>0</v>
      </c>
      <c r="J210" s="9">
        <f>'Fernvale Primary School'!J147+'Hinckley Parks Primary'!J150+'Little Hill Primary School'!J154+'New Lubbesthorpe Primary School'!J156</f>
        <v>13583</v>
      </c>
      <c r="K210" s="9">
        <f>'Fernvale Primary School'!K147+'Hinckley Parks Primary'!K150+'Little Hill Primary School'!K154+'New Lubbesthorpe Primary School'!K156</f>
        <v>11087.28</v>
      </c>
      <c r="L210" s="9">
        <f>'Fernvale Primary School'!L147+'Hinckley Parks Primary'!L150+'Little Hill Primary School'!L154+'New Lubbesthorpe Primary School'!L156</f>
        <v>0</v>
      </c>
      <c r="M210" s="9">
        <f>'Fernvale Primary School'!M147+'Hinckley Parks Primary'!M150+'Little Hill Primary School'!M154+'New Lubbesthorpe Primary School'!M156</f>
        <v>-2495.7199999999998</v>
      </c>
      <c r="N210" s="7">
        <f t="shared" si="41"/>
        <v>1.225097589309551</v>
      </c>
      <c r="P210" s="9">
        <f>'Fernvale Primary School'!P147+'Hinckley Parks Primary'!P150+'Little Hill Primary School'!P154+'New Lubbesthorpe Primary School'!P156</f>
        <v>11087.28</v>
      </c>
      <c r="Q210" s="9">
        <f>'Fernvale Primary School'!Q147+'Hinckley Parks Primary'!Q150+'Little Hill Primary School'!Q154+'New Lubbesthorpe Primary School'!Q156</f>
        <v>11087.28</v>
      </c>
      <c r="R210" s="9">
        <f>'Fernvale Primary School'!R147+'Hinckley Parks Primary'!R150+'Little Hill Primary School'!R154+'New Lubbesthorpe Primary School'!R156</f>
        <v>0</v>
      </c>
      <c r="T210" s="9">
        <f>'Fernvale Primary School'!T147+'Hinckley Parks Primary'!T150+'Little Hill Primary School'!T154+'New Lubbesthorpe Primary School'!T156</f>
        <v>11087.28</v>
      </c>
      <c r="U210" s="9">
        <f>'Fernvale Primary School'!U147+'Hinckley Parks Primary'!U150+'Little Hill Primary School'!U154+'New Lubbesthorpe Primary School'!U156</f>
        <v>13583</v>
      </c>
      <c r="V210" s="9">
        <f>IF('Fernvale Primary School'!V147="",0,'Fernvale Primary School'!V147)+IF('Hinckley Parks Primary'!V150="",0,'Hinckley Parks Primary'!V150)+IF('Little Hill Primary School'!V154="",0,'Little Hill Primary School'!V154)+IF('New Lubbesthorpe Primary School'!V156="",0,'New Lubbesthorpe Primary School'!V156)</f>
        <v>0</v>
      </c>
      <c r="W210" s="9">
        <f>'Fernvale Primary School'!W147+'Hinckley Parks Primary'!W150+'Little Hill Primary School'!W154+'New Lubbesthorpe Primary School'!W156</f>
        <v>0</v>
      </c>
      <c r="X210" s="9">
        <f>'Fernvale Primary School'!X147+'Hinckley Parks Primary'!X150+'Little Hill Primary School'!X154+'New Lubbesthorpe Primary School'!X156</f>
        <v>13583</v>
      </c>
      <c r="Y210" s="9">
        <f>'Fernvale Primary School'!Y147+'Hinckley Parks Primary'!Y150+'Little Hill Primary School'!Y154+'New Lubbesthorpe Primary School'!Y156</f>
        <v>-2495.7199999999998</v>
      </c>
      <c r="Z210" s="7">
        <f t="shared" si="42"/>
        <v>-0.22509758930955109</v>
      </c>
    </row>
    <row r="211" spans="2:26" hidden="1" outlineLevel="1" x14ac:dyDescent="0.25">
      <c r="C211" s="8" t="s">
        <v>218</v>
      </c>
      <c r="D211" s="9">
        <f>'Fernvale Primary School'!D148+'Hinckley Parks Primary'!D151+'Little Hill Primary School'!D155+'Newlands Primary School'!D162+'Ravenhurst Primary School'!D146</f>
        <v>2175</v>
      </c>
      <c r="E211" s="9">
        <f>'Fernvale Primary School'!E148+'Hinckley Parks Primary'!E151+'Little Hill Primary School'!E155+'Newlands Primary School'!E162+'Ravenhurst Primary School'!E146</f>
        <v>0</v>
      </c>
      <c r="F211" s="9">
        <f>'Fernvale Primary School'!F148+'Hinckley Parks Primary'!F151+'Little Hill Primary School'!F155+'Newlands Primary School'!F162+'Ravenhurst Primary School'!F146</f>
        <v>0</v>
      </c>
      <c r="G211" s="9">
        <f>'Fernvale Primary School'!G148+'Hinckley Parks Primary'!G151+'Little Hill Primary School'!G155+'Newlands Primary School'!G162+'Ravenhurst Primary School'!G146</f>
        <v>-2175</v>
      </c>
      <c r="H211" s="7">
        <f t="shared" si="40"/>
        <v>0</v>
      </c>
      <c r="J211" s="9">
        <f>'Fernvale Primary School'!J148+'Hinckley Parks Primary'!J151+'Little Hill Primary School'!J155+'Newlands Primary School'!J162+'Ravenhurst Primary School'!J146</f>
        <v>8649.99</v>
      </c>
      <c r="K211" s="9">
        <f>'Fernvale Primary School'!K148+'Hinckley Parks Primary'!K151+'Little Hill Primary School'!K155+'Newlands Primary School'!K162+'Ravenhurst Primary School'!K146</f>
        <v>0</v>
      </c>
      <c r="L211" s="9">
        <f>'Fernvale Primary School'!L148+'Hinckley Parks Primary'!L151+'Little Hill Primary School'!L155+'Newlands Primary School'!L162+'Ravenhurst Primary School'!L146</f>
        <v>0</v>
      </c>
      <c r="M211" s="9">
        <f>'Fernvale Primary School'!M148+'Hinckley Parks Primary'!M151+'Little Hill Primary School'!M155+'Newlands Primary School'!M162+'Ravenhurst Primary School'!M146</f>
        <v>-8649.99</v>
      </c>
      <c r="N211" s="7">
        <f t="shared" si="41"/>
        <v>0</v>
      </c>
      <c r="P211" s="9">
        <f>'Fernvale Primary School'!P148+'Hinckley Parks Primary'!P151+'Little Hill Primary School'!P155+'Newlands Primary School'!P162+'Ravenhurst Primary School'!P146</f>
        <v>0</v>
      </c>
      <c r="Q211" s="9">
        <f>'Fernvale Primary School'!Q148+'Hinckley Parks Primary'!Q151+'Little Hill Primary School'!Q155+'Newlands Primary School'!Q162+'Ravenhurst Primary School'!Q146</f>
        <v>0</v>
      </c>
      <c r="R211" s="9">
        <f>'Fernvale Primary School'!R148+'Hinckley Parks Primary'!R151+'Little Hill Primary School'!R155+'Newlands Primary School'!R162+'Ravenhurst Primary School'!R146</f>
        <v>0</v>
      </c>
      <c r="T211" s="9">
        <f>'Fernvale Primary School'!T148+'Hinckley Parks Primary'!T151+'Little Hill Primary School'!T155+'Newlands Primary School'!T162+'Ravenhurst Primary School'!T146</f>
        <v>0</v>
      </c>
      <c r="U211" s="9">
        <f>'Fernvale Primary School'!U148+'Hinckley Parks Primary'!U151+'Little Hill Primary School'!U155+'Newlands Primary School'!U162+'Ravenhurst Primary School'!U146</f>
        <v>8649.99</v>
      </c>
      <c r="V211" s="9">
        <f>IF('Fernvale Primary School'!V148="",0,'Fernvale Primary School'!V148)+IF('Hinckley Parks Primary'!V151="",0,'Hinckley Parks Primary'!V151)+IF('Little Hill Primary School'!V155="",0,'Little Hill Primary School'!V155)+IF('Newlands Primary School'!V162="",0,'Newlands Primary School'!V162)+IF('Ravenhurst Primary School'!V146="",0,'Ravenhurst Primary School'!V146)</f>
        <v>0</v>
      </c>
      <c r="W211" s="9">
        <f>'Fernvale Primary School'!W148+'Hinckley Parks Primary'!W151+'Little Hill Primary School'!W155+'Newlands Primary School'!W162+'Ravenhurst Primary School'!W146</f>
        <v>0</v>
      </c>
      <c r="X211" s="9">
        <f>'Fernvale Primary School'!X148+'Hinckley Parks Primary'!X151+'Little Hill Primary School'!X155+'Newlands Primary School'!X162+'Ravenhurst Primary School'!X146</f>
        <v>8649.99</v>
      </c>
      <c r="Y211" s="9">
        <f>'Fernvale Primary School'!Y148+'Hinckley Parks Primary'!Y151+'Little Hill Primary School'!Y155+'Newlands Primary School'!Y162+'Ravenhurst Primary School'!Y146</f>
        <v>-8649.99</v>
      </c>
      <c r="Z211" s="7">
        <f t="shared" si="42"/>
        <v>0</v>
      </c>
    </row>
    <row r="212" spans="2:26" hidden="1" outlineLevel="1" x14ac:dyDescent="0.25">
      <c r="C212" s="8" t="s">
        <v>219</v>
      </c>
      <c r="D212" s="9">
        <f>'Hinckley Parks Primary'!D147+'Little Hill Primary School'!D152+'New Lubbesthorpe Primary School'!D152</f>
        <v>0</v>
      </c>
      <c r="E212" s="9">
        <f>'Hinckley Parks Primary'!E147+'Little Hill Primary School'!E152+'New Lubbesthorpe Primary School'!E152</f>
        <v>0</v>
      </c>
      <c r="F212" s="9">
        <f>'Hinckley Parks Primary'!F147+'Little Hill Primary School'!F152+'New Lubbesthorpe Primary School'!F152</f>
        <v>0</v>
      </c>
      <c r="G212" s="9">
        <f>'Hinckley Parks Primary'!G147+'Little Hill Primary School'!G152+'New Lubbesthorpe Primary School'!G152</f>
        <v>0</v>
      </c>
      <c r="H212" s="7">
        <f t="shared" si="40"/>
        <v>0</v>
      </c>
      <c r="J212" s="9">
        <f>'Hinckley Parks Primary'!J147+'Little Hill Primary School'!J152+'New Lubbesthorpe Primary School'!J152</f>
        <v>3288.2</v>
      </c>
      <c r="K212" s="9">
        <f>'Hinckley Parks Primary'!K147+'Little Hill Primary School'!K152+'New Lubbesthorpe Primary School'!K152</f>
        <v>0</v>
      </c>
      <c r="L212" s="9">
        <f>'Hinckley Parks Primary'!L147+'Little Hill Primary School'!L152+'New Lubbesthorpe Primary School'!L152</f>
        <v>0</v>
      </c>
      <c r="M212" s="9">
        <f>'Hinckley Parks Primary'!M147+'Little Hill Primary School'!M152+'New Lubbesthorpe Primary School'!M152</f>
        <v>-3288.2</v>
      </c>
      <c r="N212" s="7">
        <f t="shared" si="41"/>
        <v>0</v>
      </c>
      <c r="P212" s="9">
        <f>'Hinckley Parks Primary'!P147+'Little Hill Primary School'!P152+'New Lubbesthorpe Primary School'!P152</f>
        <v>0</v>
      </c>
      <c r="Q212" s="9">
        <f>'Hinckley Parks Primary'!Q147+'Little Hill Primary School'!Q152+'New Lubbesthorpe Primary School'!Q152</f>
        <v>0</v>
      </c>
      <c r="R212" s="9">
        <f>'Hinckley Parks Primary'!R147+'Little Hill Primary School'!R152+'New Lubbesthorpe Primary School'!R152</f>
        <v>0</v>
      </c>
      <c r="T212" s="9">
        <f>'Hinckley Parks Primary'!T147+'Little Hill Primary School'!T152+'New Lubbesthorpe Primary School'!T152</f>
        <v>0</v>
      </c>
      <c r="U212" s="9">
        <f>'Hinckley Parks Primary'!U147+'Little Hill Primary School'!U152+'New Lubbesthorpe Primary School'!U152</f>
        <v>3288.2</v>
      </c>
      <c r="V212" s="9">
        <f>IF('Hinckley Parks Primary'!V147="",0,'Hinckley Parks Primary'!V147)+IF('Little Hill Primary School'!V152="",0,'Little Hill Primary School'!V152)+IF('New Lubbesthorpe Primary School'!V152="",0,'New Lubbesthorpe Primary School'!V152)</f>
        <v>0</v>
      </c>
      <c r="W212" s="9">
        <f>'Hinckley Parks Primary'!W147+'Little Hill Primary School'!W152+'New Lubbesthorpe Primary School'!W152</f>
        <v>0</v>
      </c>
      <c r="X212" s="9">
        <f>'Hinckley Parks Primary'!X147+'Little Hill Primary School'!X152+'New Lubbesthorpe Primary School'!X152</f>
        <v>3288.2</v>
      </c>
      <c r="Y212" s="9">
        <f>'Hinckley Parks Primary'!Y147+'Little Hill Primary School'!Y152+'New Lubbesthorpe Primary School'!Y152</f>
        <v>-3288.2</v>
      </c>
      <c r="Z212" s="7">
        <f t="shared" si="42"/>
        <v>0</v>
      </c>
    </row>
    <row r="213" spans="2:26" hidden="1" outlineLevel="1" x14ac:dyDescent="0.25">
      <c r="C213" s="8" t="s">
        <v>220</v>
      </c>
      <c r="D213" s="9">
        <f>'New Lubbesthorpe Primary School'!D153+'Newlands Primary School'!D159</f>
        <v>0</v>
      </c>
      <c r="E213" s="9">
        <f>'New Lubbesthorpe Primary School'!E153+'Newlands Primary School'!E159</f>
        <v>339.17</v>
      </c>
      <c r="F213" s="9">
        <f>'New Lubbesthorpe Primary School'!F153+'Newlands Primary School'!F159</f>
        <v>0</v>
      </c>
      <c r="G213" s="9">
        <f>'New Lubbesthorpe Primary School'!G153+'Newlands Primary School'!G159</f>
        <v>339.17</v>
      </c>
      <c r="H213" s="7">
        <f t="shared" si="40"/>
        <v>0</v>
      </c>
      <c r="J213" s="9">
        <f>'New Lubbesthorpe Primary School'!J153+'Newlands Primary School'!J159</f>
        <v>4830.5</v>
      </c>
      <c r="K213" s="9">
        <f>'New Lubbesthorpe Primary School'!K153+'Newlands Primary School'!K159</f>
        <v>4070</v>
      </c>
      <c r="L213" s="9">
        <f>'New Lubbesthorpe Primary School'!L153+'Newlands Primary School'!L159</f>
        <v>0</v>
      </c>
      <c r="M213" s="9">
        <f>'New Lubbesthorpe Primary School'!M153+'Newlands Primary School'!M159</f>
        <v>-760.5</v>
      </c>
      <c r="N213" s="7">
        <f t="shared" si="41"/>
        <v>1.1868550368550368</v>
      </c>
      <c r="P213" s="9">
        <f>'New Lubbesthorpe Primary School'!P153+'Newlands Primary School'!P159</f>
        <v>0</v>
      </c>
      <c r="Q213" s="9">
        <f>'New Lubbesthorpe Primary School'!Q153+'Newlands Primary School'!Q159</f>
        <v>4070</v>
      </c>
      <c r="R213" s="9">
        <f>'New Lubbesthorpe Primary School'!R153+'Newlands Primary School'!R159</f>
        <v>-4070</v>
      </c>
      <c r="T213" s="9">
        <f>'New Lubbesthorpe Primary School'!T153+'Newlands Primary School'!T159</f>
        <v>4070</v>
      </c>
      <c r="U213" s="9">
        <f>'New Lubbesthorpe Primary School'!U153+'Newlands Primary School'!U159</f>
        <v>4830.5</v>
      </c>
      <c r="V213" s="9">
        <f>IF('New Lubbesthorpe Primary School'!V153="",0,'New Lubbesthorpe Primary School'!V153)+IF('Newlands Primary School'!V159="",0,'Newlands Primary School'!V159)</f>
        <v>0</v>
      </c>
      <c r="W213" s="9">
        <f>'New Lubbesthorpe Primary School'!W153+'Newlands Primary School'!W159</f>
        <v>0</v>
      </c>
      <c r="X213" s="9">
        <f>'New Lubbesthorpe Primary School'!X153+'Newlands Primary School'!X159</f>
        <v>4830.5</v>
      </c>
      <c r="Y213" s="9">
        <f>'New Lubbesthorpe Primary School'!Y153+'Newlands Primary School'!Y159</f>
        <v>-760.5</v>
      </c>
      <c r="Z213" s="7">
        <f t="shared" si="42"/>
        <v>-0.18685503685503685</v>
      </c>
    </row>
    <row r="214" spans="2:26" hidden="1" outlineLevel="1" x14ac:dyDescent="0.25">
      <c r="C214" s="8" t="s">
        <v>221</v>
      </c>
      <c r="D214" s="9">
        <f>'Ravenhurst Primary School'!D144</f>
        <v>0</v>
      </c>
      <c r="E214" s="9">
        <f>'Ravenhurst Primary School'!E144</f>
        <v>0</v>
      </c>
      <c r="F214" s="9">
        <f>'Ravenhurst Primary School'!F144</f>
        <v>0</v>
      </c>
      <c r="G214" s="9">
        <f>'Ravenhurst Primary School'!G144</f>
        <v>0</v>
      </c>
      <c r="H214" s="7">
        <f t="shared" si="40"/>
        <v>0</v>
      </c>
      <c r="J214" s="9">
        <f>'Ravenhurst Primary School'!J144</f>
        <v>-6750</v>
      </c>
      <c r="K214" s="9">
        <f>'Ravenhurst Primary School'!K144</f>
        <v>0</v>
      </c>
      <c r="L214" s="9">
        <f>'Ravenhurst Primary School'!L144</f>
        <v>0</v>
      </c>
      <c r="M214" s="9">
        <f>'Ravenhurst Primary School'!M144</f>
        <v>6750</v>
      </c>
      <c r="N214" s="7">
        <f t="shared" si="41"/>
        <v>0</v>
      </c>
      <c r="P214" s="9">
        <f>'Ravenhurst Primary School'!P144</f>
        <v>0</v>
      </c>
      <c r="Q214" s="9">
        <f>'Ravenhurst Primary School'!Q144</f>
        <v>0</v>
      </c>
      <c r="R214" s="9">
        <f>'Ravenhurst Primary School'!R144</f>
        <v>0</v>
      </c>
      <c r="T214" s="9">
        <f>'Ravenhurst Primary School'!T144</f>
        <v>0</v>
      </c>
      <c r="U214" s="9">
        <f>'Ravenhurst Primary School'!U144</f>
        <v>-6750</v>
      </c>
      <c r="V214" s="9">
        <f>IF('Ravenhurst Primary School'!V144="",0,'Ravenhurst Primary School'!V144)</f>
        <v>0</v>
      </c>
      <c r="W214" s="9">
        <f>'Ravenhurst Primary School'!W144</f>
        <v>0</v>
      </c>
      <c r="X214" s="9">
        <f>'Ravenhurst Primary School'!X144</f>
        <v>-6750</v>
      </c>
      <c r="Y214" s="9">
        <f>'Ravenhurst Primary School'!Y144</f>
        <v>6750</v>
      </c>
      <c r="Z214" s="7">
        <f t="shared" si="42"/>
        <v>0</v>
      </c>
    </row>
    <row r="215" spans="2:26" collapsed="1" x14ac:dyDescent="0.25">
      <c r="B215" t="s">
        <v>222</v>
      </c>
      <c r="D215" s="6">
        <f>SUM(D216:D220)</f>
        <v>10415.67</v>
      </c>
      <c r="E215" s="6">
        <f>SUM(E216:E220)</f>
        <v>787.17</v>
      </c>
      <c r="F215" s="6">
        <f>SUM(F216:F220)</f>
        <v>0</v>
      </c>
      <c r="G215" s="6">
        <f>SUM(G216:G220)</f>
        <v>-9628.5</v>
      </c>
      <c r="H215" s="7">
        <f t="shared" si="40"/>
        <v>13.231792370136057</v>
      </c>
      <c r="J215" s="6">
        <f>SUM(J216:J220)</f>
        <v>323856.72000000003</v>
      </c>
      <c r="K215" s="6">
        <f>SUM(K216:K220)</f>
        <v>258516.59999999998</v>
      </c>
      <c r="L215" s="6">
        <f>SUM(L216:L220)</f>
        <v>0</v>
      </c>
      <c r="M215" s="6">
        <f>SUM(M216:M220)</f>
        <v>-65340.119999999995</v>
      </c>
      <c r="N215" s="7">
        <f t="shared" si="41"/>
        <v>1.2527501908968324</v>
      </c>
      <c r="P215" s="6">
        <f>SUM(P216:P220)</f>
        <v>214509.59999999998</v>
      </c>
      <c r="Q215" s="6">
        <f>SUM(Q216:Q220)</f>
        <v>258516.59999999998</v>
      </c>
      <c r="R215" s="6">
        <f>SUM(R216:R220)</f>
        <v>-44007</v>
      </c>
      <c r="T215" s="6">
        <f t="shared" ref="T215:Y215" si="44">SUM(T216:T220)</f>
        <v>258516.59999999998</v>
      </c>
      <c r="U215" s="6">
        <f t="shared" si="44"/>
        <v>323856.72000000003</v>
      </c>
      <c r="V215" s="6">
        <f t="shared" si="44"/>
        <v>0</v>
      </c>
      <c r="W215" s="6">
        <f t="shared" si="44"/>
        <v>0</v>
      </c>
      <c r="X215" s="6">
        <f t="shared" si="44"/>
        <v>323856.72000000003</v>
      </c>
      <c r="Y215" s="6">
        <f t="shared" si="44"/>
        <v>-65340.119999999995</v>
      </c>
      <c r="Z215" s="7">
        <f t="shared" si="42"/>
        <v>-0.25275019089683215</v>
      </c>
    </row>
    <row r="216" spans="2:26" hidden="1" outlineLevel="1" x14ac:dyDescent="0.25">
      <c r="C216" s="8" t="s">
        <v>223</v>
      </c>
      <c r="D216" s="9">
        <f>'Fernvale Primary School'!D150+'Glenmere Primary School'!D142+'Hinckley Parks Primary'!D153+'Hollycroft Primary School'!D132+'Langmoor Primary School'!D137+'Little Hill Primary School'!D157+'New Lubbesthorpe Primary School'!D158+'Newlands Primary School'!D164+'Ravenhurst Primary School'!D148</f>
        <v>7887</v>
      </c>
      <c r="E216" s="9">
        <f>'Fernvale Primary School'!E150+'Glenmere Primary School'!E142+'Hinckley Parks Primary'!E153+'Hollycroft Primary School'!E132+'Langmoor Primary School'!E137+'Little Hill Primary School'!E157+'New Lubbesthorpe Primary School'!E158+'Newlands Primary School'!E164+'Ravenhurst Primary School'!E148</f>
        <v>0</v>
      </c>
      <c r="F216" s="9">
        <f>'Fernvale Primary School'!F150+'Glenmere Primary School'!F142+'Hinckley Parks Primary'!F153+'Hollycroft Primary School'!F132+'Langmoor Primary School'!F137+'Little Hill Primary School'!F157+'New Lubbesthorpe Primary School'!F158+'Newlands Primary School'!F164+'Ravenhurst Primary School'!F148</f>
        <v>0</v>
      </c>
      <c r="G216" s="9">
        <f>'Fernvale Primary School'!G150+'Glenmere Primary School'!G142+'Hinckley Parks Primary'!G153+'Hollycroft Primary School'!G132+'Langmoor Primary School'!G137+'Little Hill Primary School'!G157+'New Lubbesthorpe Primary School'!G158+'Newlands Primary School'!G164+'Ravenhurst Primary School'!G148</f>
        <v>-7887</v>
      </c>
      <c r="H216" s="7">
        <f t="shared" si="40"/>
        <v>0</v>
      </c>
      <c r="J216" s="9">
        <f>'Fernvale Primary School'!J150+'Glenmere Primary School'!J142+'Hinckley Parks Primary'!J153+'Hollycroft Primary School'!J132+'Langmoor Primary School'!J137+'Little Hill Primary School'!J157+'New Lubbesthorpe Primary School'!J158+'Newlands Primary School'!J164+'Ravenhurst Primary School'!J148</f>
        <v>78126.84</v>
      </c>
      <c r="K216" s="9">
        <f>'Fernvale Primary School'!K150+'Glenmere Primary School'!K142+'Hinckley Parks Primary'!K153+'Hollycroft Primary School'!K132+'Langmoor Primary School'!K137+'Little Hill Primary School'!K157+'New Lubbesthorpe Primary School'!K158+'Newlands Primary School'!K164+'Ravenhurst Primary School'!K148</f>
        <v>37516</v>
      </c>
      <c r="L216" s="9">
        <f>'Fernvale Primary School'!L150+'Glenmere Primary School'!L142+'Hinckley Parks Primary'!L153+'Hollycroft Primary School'!L132+'Langmoor Primary School'!L137+'Little Hill Primary School'!L157+'New Lubbesthorpe Primary School'!L158+'Newlands Primary School'!L164+'Ravenhurst Primary School'!L148</f>
        <v>0</v>
      </c>
      <c r="M216" s="9">
        <f>'Fernvale Primary School'!M150+'Glenmere Primary School'!M142+'Hinckley Parks Primary'!M153+'Hollycroft Primary School'!M132+'Langmoor Primary School'!M137+'Little Hill Primary School'!M157+'New Lubbesthorpe Primary School'!M158+'Newlands Primary School'!M164+'Ravenhurst Primary School'!M148</f>
        <v>-40610.839999999997</v>
      </c>
      <c r="N216" s="7">
        <f t="shared" si="41"/>
        <v>2.0824938692824393</v>
      </c>
      <c r="P216" s="9">
        <f>'Fernvale Primary School'!P150+'Glenmere Primary School'!P142+'Hinckley Parks Primary'!P153+'Hollycroft Primary School'!P132+'Langmoor Primary School'!P137+'Little Hill Primary School'!P157+'New Lubbesthorpe Primary School'!P158+'Newlands Primary School'!P164+'Ravenhurst Primary School'!P148</f>
        <v>34852</v>
      </c>
      <c r="Q216" s="9">
        <f>'Fernvale Primary School'!Q150+'Glenmere Primary School'!Q142+'Hinckley Parks Primary'!Q153+'Hollycroft Primary School'!Q132+'Langmoor Primary School'!Q137+'Little Hill Primary School'!Q157+'New Lubbesthorpe Primary School'!Q158+'Newlands Primary School'!Q164+'Ravenhurst Primary School'!Q148</f>
        <v>37516</v>
      </c>
      <c r="R216" s="9">
        <f>'Fernvale Primary School'!R150+'Glenmere Primary School'!R142+'Hinckley Parks Primary'!R153+'Hollycroft Primary School'!R132+'Langmoor Primary School'!R137+'Little Hill Primary School'!R157+'New Lubbesthorpe Primary School'!R158+'Newlands Primary School'!R164+'Ravenhurst Primary School'!R148</f>
        <v>-2664</v>
      </c>
      <c r="T216" s="9">
        <f>'Fernvale Primary School'!T150+'Glenmere Primary School'!T142+'Hinckley Parks Primary'!T153+'Hollycroft Primary School'!T132+'Langmoor Primary School'!T137+'Little Hill Primary School'!T157+'New Lubbesthorpe Primary School'!T158+'Newlands Primary School'!T164+'Ravenhurst Primary School'!T148</f>
        <v>37516</v>
      </c>
      <c r="U216" s="9">
        <f>'Fernvale Primary School'!U150+'Glenmere Primary School'!U142+'Hinckley Parks Primary'!U153+'Hollycroft Primary School'!U132+'Langmoor Primary School'!U137+'Little Hill Primary School'!U157+'New Lubbesthorpe Primary School'!U158+'Newlands Primary School'!U164+'Ravenhurst Primary School'!U148</f>
        <v>78126.84</v>
      </c>
      <c r="V216" s="9">
        <f>IF('Fernvale Primary School'!V150="",0,'Fernvale Primary School'!V150)+IF('Glenmere Primary School'!V142="",0,'Glenmere Primary School'!V142)+IF('Hinckley Parks Primary'!V153="",0,'Hinckley Parks Primary'!V153)+IF('Hollycroft Primary School'!V132="",0,'Hollycroft Primary School'!V132)+IF('Langmoor Primary School'!V137="",0,'Langmoor Primary School'!V137)+IF('Little Hill Primary School'!V157="",0,'Little Hill Primary School'!V157)+IF('New Lubbesthorpe Primary School'!V158="",0,'New Lubbesthorpe Primary School'!V158)+IF('Newlands Primary School'!V164="",0,'Newlands Primary School'!V164)+IF('Ravenhurst Primary School'!V148="",0,'Ravenhurst Primary School'!V148)</f>
        <v>0</v>
      </c>
      <c r="W216" s="9">
        <f>'Fernvale Primary School'!W150+'Glenmere Primary School'!W142+'Hinckley Parks Primary'!W153+'Hollycroft Primary School'!W132+'Langmoor Primary School'!W137+'Little Hill Primary School'!W157+'New Lubbesthorpe Primary School'!W158+'Newlands Primary School'!W164+'Ravenhurst Primary School'!W148</f>
        <v>0</v>
      </c>
      <c r="X216" s="9">
        <f>'Fernvale Primary School'!X150+'Glenmere Primary School'!X142+'Hinckley Parks Primary'!X153+'Hollycroft Primary School'!X132+'Langmoor Primary School'!X137+'Little Hill Primary School'!X157+'New Lubbesthorpe Primary School'!X158+'Newlands Primary School'!X164+'Ravenhurst Primary School'!X148</f>
        <v>78126.84</v>
      </c>
      <c r="Y216" s="9">
        <f>'Fernvale Primary School'!Y150+'Glenmere Primary School'!Y142+'Hinckley Parks Primary'!Y153+'Hollycroft Primary School'!Y132+'Langmoor Primary School'!Y137+'Little Hill Primary School'!Y157+'New Lubbesthorpe Primary School'!Y158+'Newlands Primary School'!Y164+'Ravenhurst Primary School'!Y148</f>
        <v>-40610.839999999997</v>
      </c>
      <c r="Z216" s="7">
        <f t="shared" si="42"/>
        <v>-1.0824938692824393</v>
      </c>
    </row>
    <row r="217" spans="2:26" hidden="1" outlineLevel="1" x14ac:dyDescent="0.25">
      <c r="C217" s="8" t="s">
        <v>224</v>
      </c>
      <c r="D217" s="9">
        <f>'Fernvale Primary School'!D151+'Glenmere Primary School'!D143+'Hinckley Parks Primary'!D154+'Hollycroft Primary School'!D133+'Langmoor Primary School'!D138+'Little Hill Primary School'!D158+'New Lubbesthorpe Primary School'!D159+'Newlands Primary School'!D165+'Ravenhurst Primary School'!D149</f>
        <v>2338.8199999999997</v>
      </c>
      <c r="E217" s="9">
        <f>'Fernvale Primary School'!E151+'Glenmere Primary School'!E143+'Hinckley Parks Primary'!E154+'Hollycroft Primary School'!E133+'Langmoor Primary School'!E138+'Little Hill Primary School'!E158+'New Lubbesthorpe Primary School'!E159+'Newlands Primary School'!E165+'Ravenhurst Primary School'!E149</f>
        <v>166.67</v>
      </c>
      <c r="F217" s="9">
        <f>'Fernvale Primary School'!F151+'Glenmere Primary School'!F143+'Hinckley Parks Primary'!F154+'Hollycroft Primary School'!F133+'Langmoor Primary School'!F138+'Little Hill Primary School'!F158+'New Lubbesthorpe Primary School'!F159+'Newlands Primary School'!F165+'Ravenhurst Primary School'!F149</f>
        <v>0</v>
      </c>
      <c r="G217" s="9">
        <f>'Fernvale Primary School'!G151+'Glenmere Primary School'!G143+'Hinckley Parks Primary'!G154+'Hollycroft Primary School'!G133+'Langmoor Primary School'!G138+'Little Hill Primary School'!G158+'New Lubbesthorpe Primary School'!G159+'Newlands Primary School'!G165+'Ravenhurst Primary School'!G149</f>
        <v>-2172.15</v>
      </c>
      <c r="H217" s="7">
        <f t="shared" si="40"/>
        <v>14.032639347213054</v>
      </c>
      <c r="J217" s="9">
        <f>'Fernvale Primary School'!J151+'Glenmere Primary School'!J143+'Hinckley Parks Primary'!J154+'Hollycroft Primary School'!J133+'Langmoor Primary School'!J138+'Little Hill Primary School'!J158+'New Lubbesthorpe Primary School'!J159+'Newlands Primary School'!J165+'Ravenhurst Primary School'!J149</f>
        <v>226488.78999999998</v>
      </c>
      <c r="K217" s="9">
        <f>'Fernvale Primary School'!K151+'Glenmere Primary School'!K143+'Hinckley Parks Primary'!K154+'Hollycroft Primary School'!K133+'Langmoor Primary School'!K138+'Little Hill Primary School'!K158+'New Lubbesthorpe Primary School'!K159+'Newlands Primary School'!K165+'Ravenhurst Primary School'!K149</f>
        <v>196019.8</v>
      </c>
      <c r="L217" s="9">
        <f>'Fernvale Primary School'!L151+'Glenmere Primary School'!L143+'Hinckley Parks Primary'!L154+'Hollycroft Primary School'!L133+'Langmoor Primary School'!L138+'Little Hill Primary School'!L158+'New Lubbesthorpe Primary School'!L159+'Newlands Primary School'!L165+'Ravenhurst Primary School'!L149</f>
        <v>0</v>
      </c>
      <c r="M217" s="9">
        <f>'Fernvale Primary School'!M151+'Glenmere Primary School'!M143+'Hinckley Parks Primary'!M154+'Hollycroft Primary School'!M133+'Langmoor Primary School'!M138+'Little Hill Primary School'!M158+'New Lubbesthorpe Primary School'!M159+'Newlands Primary School'!M165+'Ravenhurst Primary School'!M149</f>
        <v>-30468.990000000005</v>
      </c>
      <c r="N217" s="7">
        <f t="shared" si="41"/>
        <v>1.1554383281688889</v>
      </c>
      <c r="P217" s="9">
        <f>'Fernvale Primary School'!P151+'Glenmere Primary School'!P143+'Hinckley Parks Primary'!P154+'Hollycroft Primary School'!P133+'Langmoor Primary School'!P138+'Little Hill Primary School'!P158+'New Lubbesthorpe Primary School'!P159+'Newlands Primary School'!P165+'Ravenhurst Primary School'!P149</f>
        <v>157504.79999999999</v>
      </c>
      <c r="Q217" s="9">
        <f>'Fernvale Primary School'!Q151+'Glenmere Primary School'!Q143+'Hinckley Parks Primary'!Q154+'Hollycroft Primary School'!Q133+'Langmoor Primary School'!Q138+'Little Hill Primary School'!Q158+'New Lubbesthorpe Primary School'!Q159+'Newlands Primary School'!Q165+'Ravenhurst Primary School'!Q149</f>
        <v>196019.8</v>
      </c>
      <c r="R217" s="9">
        <f>'Fernvale Primary School'!R151+'Glenmere Primary School'!R143+'Hinckley Parks Primary'!R154+'Hollycroft Primary School'!R133+'Langmoor Primary School'!R138+'Little Hill Primary School'!R158+'New Lubbesthorpe Primary School'!R159+'Newlands Primary School'!R165+'Ravenhurst Primary School'!R149</f>
        <v>-38515</v>
      </c>
      <c r="T217" s="9">
        <f>'Fernvale Primary School'!T151+'Glenmere Primary School'!T143+'Hinckley Parks Primary'!T154+'Hollycroft Primary School'!T133+'Langmoor Primary School'!T138+'Little Hill Primary School'!T158+'New Lubbesthorpe Primary School'!T159+'Newlands Primary School'!T165+'Ravenhurst Primary School'!T149</f>
        <v>196019.8</v>
      </c>
      <c r="U217" s="9">
        <f>'Fernvale Primary School'!U151+'Glenmere Primary School'!U143+'Hinckley Parks Primary'!U154+'Hollycroft Primary School'!U133+'Langmoor Primary School'!U138+'Little Hill Primary School'!U158+'New Lubbesthorpe Primary School'!U159+'Newlands Primary School'!U165+'Ravenhurst Primary School'!U149</f>
        <v>226488.78999999998</v>
      </c>
      <c r="V217" s="9">
        <f>IF('Fernvale Primary School'!V151="",0,'Fernvale Primary School'!V151)+IF('Glenmere Primary School'!V143="",0,'Glenmere Primary School'!V143)+IF('Hinckley Parks Primary'!V154="",0,'Hinckley Parks Primary'!V154)+IF('Hollycroft Primary School'!V133="",0,'Hollycroft Primary School'!V133)+IF('Langmoor Primary School'!V138="",0,'Langmoor Primary School'!V138)+IF('Little Hill Primary School'!V158="",0,'Little Hill Primary School'!V158)+IF('New Lubbesthorpe Primary School'!V159="",0,'New Lubbesthorpe Primary School'!V159)+IF('Newlands Primary School'!V165="",0,'Newlands Primary School'!V165)+IF('Ravenhurst Primary School'!V149="",0,'Ravenhurst Primary School'!V149)</f>
        <v>0</v>
      </c>
      <c r="W217" s="9">
        <f>'Fernvale Primary School'!W151+'Glenmere Primary School'!W143+'Hinckley Parks Primary'!W154+'Hollycroft Primary School'!W133+'Langmoor Primary School'!W138+'Little Hill Primary School'!W158+'New Lubbesthorpe Primary School'!W159+'Newlands Primary School'!W165+'Ravenhurst Primary School'!W149</f>
        <v>0</v>
      </c>
      <c r="X217" s="9">
        <f>'Fernvale Primary School'!X151+'Glenmere Primary School'!X143+'Hinckley Parks Primary'!X154+'Hollycroft Primary School'!X133+'Langmoor Primary School'!X138+'Little Hill Primary School'!X158+'New Lubbesthorpe Primary School'!X159+'Newlands Primary School'!X165+'Ravenhurst Primary School'!X149</f>
        <v>226488.78999999998</v>
      </c>
      <c r="Y217" s="9">
        <f>'Fernvale Primary School'!Y151+'Glenmere Primary School'!Y143+'Hinckley Parks Primary'!Y154+'Hollycroft Primary School'!Y133+'Langmoor Primary School'!Y138+'Little Hill Primary School'!Y158+'New Lubbesthorpe Primary School'!Y159+'Newlands Primary School'!Y165+'Ravenhurst Primary School'!Y149</f>
        <v>-30468.99</v>
      </c>
      <c r="Z217" s="7">
        <f t="shared" si="42"/>
        <v>-0.15543832816888908</v>
      </c>
    </row>
    <row r="218" spans="2:26" hidden="1" outlineLevel="1" x14ac:dyDescent="0.25">
      <c r="C218" s="8" t="s">
        <v>225</v>
      </c>
      <c r="D218" s="9">
        <f>'Fernvale Primary School'!D152+'Glenmere Primary School'!D144+'Hinckley Parks Primary'!D155+'Langmoor Primary School'!D139+'Little Hill Primary School'!D159+'New Lubbesthorpe Primary School'!D160+'Newlands Primary School'!D166+'Ravenhurst Primary School'!D150</f>
        <v>80.400000000000006</v>
      </c>
      <c r="E218" s="9">
        <f>'Fernvale Primary School'!E152+'Glenmere Primary School'!E144+'Hinckley Parks Primary'!E155+'Langmoor Primary School'!E139+'Little Hill Primary School'!E159+'New Lubbesthorpe Primary School'!E160+'Newlands Primary School'!E166+'Ravenhurst Primary School'!E150</f>
        <v>620.5</v>
      </c>
      <c r="F218" s="9">
        <f>'Fernvale Primary School'!F152+'Glenmere Primary School'!F144+'Hinckley Parks Primary'!F155+'Langmoor Primary School'!F139+'Little Hill Primary School'!F159+'New Lubbesthorpe Primary School'!F160+'Newlands Primary School'!F166+'Ravenhurst Primary School'!F150</f>
        <v>0</v>
      </c>
      <c r="G218" s="9">
        <f>'Fernvale Primary School'!G152+'Glenmere Primary School'!G144+'Hinckley Parks Primary'!G155+'Langmoor Primary School'!G139+'Little Hill Primary School'!G159+'New Lubbesthorpe Primary School'!G160+'Newlands Primary School'!G166+'Ravenhurst Primary School'!G150</f>
        <v>540.1</v>
      </c>
      <c r="H218" s="7">
        <f t="shared" si="40"/>
        <v>0.12957292506043513</v>
      </c>
      <c r="J218" s="9">
        <f>'Fernvale Primary School'!J152+'Glenmere Primary School'!J144+'Hinckley Parks Primary'!J155+'Langmoor Primary School'!J139+'Little Hill Primary School'!J159+'New Lubbesthorpe Primary School'!J160+'Newlands Primary School'!J166+'Ravenhurst Primary School'!J150</f>
        <v>18219.34</v>
      </c>
      <c r="K218" s="9">
        <f>'Fernvale Primary School'!K152+'Glenmere Primary School'!K144+'Hinckley Parks Primary'!K155+'Langmoor Primary School'!K139+'Little Hill Primary School'!K159+'New Lubbesthorpe Primary School'!K160+'Newlands Primary School'!K166+'Ravenhurst Primary School'!K150</f>
        <v>23426.799999999999</v>
      </c>
      <c r="L218" s="9">
        <f>'Fernvale Primary School'!L152+'Glenmere Primary School'!L144+'Hinckley Parks Primary'!L155+'Langmoor Primary School'!L139+'Little Hill Primary School'!L159+'New Lubbesthorpe Primary School'!L160+'Newlands Primary School'!L166+'Ravenhurst Primary School'!L150</f>
        <v>0</v>
      </c>
      <c r="M218" s="9">
        <f>'Fernvale Primary School'!M152+'Glenmere Primary School'!M144+'Hinckley Parks Primary'!M155+'Langmoor Primary School'!M139+'Little Hill Primary School'!M159+'New Lubbesthorpe Primary School'!M160+'Newlands Primary School'!M166+'Ravenhurst Primary School'!M150</f>
        <v>5207.46</v>
      </c>
      <c r="N218" s="7">
        <f t="shared" si="41"/>
        <v>0.77771355883005788</v>
      </c>
      <c r="P218" s="9">
        <f>'Fernvale Primary School'!P152+'Glenmere Primary School'!P144+'Hinckley Parks Primary'!P155+'Langmoor Primary School'!P139+'Little Hill Primary School'!P159+'New Lubbesthorpe Primary School'!P160+'Newlands Primary School'!P166+'Ravenhurst Primary School'!P150</f>
        <v>20598.8</v>
      </c>
      <c r="Q218" s="9">
        <f>'Fernvale Primary School'!Q152+'Glenmere Primary School'!Q144+'Hinckley Parks Primary'!Q155+'Langmoor Primary School'!Q139+'Little Hill Primary School'!Q159+'New Lubbesthorpe Primary School'!Q160+'Newlands Primary School'!Q166+'Ravenhurst Primary School'!Q150</f>
        <v>23426.799999999999</v>
      </c>
      <c r="R218" s="9">
        <f>'Fernvale Primary School'!R152+'Glenmere Primary School'!R144+'Hinckley Parks Primary'!R155+'Langmoor Primary School'!R139+'Little Hill Primary School'!R159+'New Lubbesthorpe Primary School'!R160+'Newlands Primary School'!R166+'Ravenhurst Primary School'!R150</f>
        <v>-2828</v>
      </c>
      <c r="T218" s="9">
        <f>'Fernvale Primary School'!T152+'Glenmere Primary School'!T144+'Hinckley Parks Primary'!T155+'Langmoor Primary School'!T139+'Little Hill Primary School'!T159+'New Lubbesthorpe Primary School'!T160+'Newlands Primary School'!T166+'Ravenhurst Primary School'!T150</f>
        <v>23426.799999999999</v>
      </c>
      <c r="U218" s="9">
        <f>'Fernvale Primary School'!U152+'Glenmere Primary School'!U144+'Hinckley Parks Primary'!U155+'Langmoor Primary School'!U139+'Little Hill Primary School'!U159+'New Lubbesthorpe Primary School'!U160+'Newlands Primary School'!U166+'Ravenhurst Primary School'!U150</f>
        <v>18219.34</v>
      </c>
      <c r="V218" s="9">
        <f>IF('Fernvale Primary School'!V152="",0,'Fernvale Primary School'!V152)+IF('Glenmere Primary School'!V144="",0,'Glenmere Primary School'!V144)+IF('Hinckley Parks Primary'!V155="",0,'Hinckley Parks Primary'!V155)+IF('Langmoor Primary School'!V139="",0,'Langmoor Primary School'!V139)+IF('Little Hill Primary School'!V159="",0,'Little Hill Primary School'!V159)+IF('New Lubbesthorpe Primary School'!V160="",0,'New Lubbesthorpe Primary School'!V160)+IF('Newlands Primary School'!V166="",0,'Newlands Primary School'!V166)+IF('Ravenhurst Primary School'!V150="",0,'Ravenhurst Primary School'!V150)</f>
        <v>0</v>
      </c>
      <c r="W218" s="9">
        <f>'Fernvale Primary School'!W152+'Glenmere Primary School'!W144+'Hinckley Parks Primary'!W155+'Langmoor Primary School'!W139+'Little Hill Primary School'!W159+'New Lubbesthorpe Primary School'!W160+'Newlands Primary School'!W166+'Ravenhurst Primary School'!W150</f>
        <v>0</v>
      </c>
      <c r="X218" s="9">
        <f>'Fernvale Primary School'!X152+'Glenmere Primary School'!X144+'Hinckley Parks Primary'!X155+'Langmoor Primary School'!X139+'Little Hill Primary School'!X159+'New Lubbesthorpe Primary School'!X160+'Newlands Primary School'!X166+'Ravenhurst Primary School'!X150</f>
        <v>18219.34</v>
      </c>
      <c r="Y218" s="9">
        <f>'Fernvale Primary School'!Y152+'Glenmere Primary School'!Y144+'Hinckley Parks Primary'!Y155+'Langmoor Primary School'!Y139+'Little Hill Primary School'!Y159+'New Lubbesthorpe Primary School'!Y160+'Newlands Primary School'!Y166+'Ravenhurst Primary School'!Y150</f>
        <v>5207.46</v>
      </c>
      <c r="Z218" s="7">
        <f t="shared" si="42"/>
        <v>0.22228644116994212</v>
      </c>
    </row>
    <row r="219" spans="2:26" hidden="1" outlineLevel="1" x14ac:dyDescent="0.25">
      <c r="C219" s="8" t="s">
        <v>226</v>
      </c>
      <c r="D219" s="9">
        <f>'Hinckley Parks Primary'!D156+'New Lubbesthorpe Primary School'!D161</f>
        <v>109.45</v>
      </c>
      <c r="E219" s="9">
        <f>'Hinckley Parks Primary'!E156+'New Lubbesthorpe Primary School'!E161</f>
        <v>0</v>
      </c>
      <c r="F219" s="9">
        <f>'Hinckley Parks Primary'!F156+'New Lubbesthorpe Primary School'!F161</f>
        <v>0</v>
      </c>
      <c r="G219" s="9">
        <f>'Hinckley Parks Primary'!G156+'New Lubbesthorpe Primary School'!G161</f>
        <v>-109.45</v>
      </c>
      <c r="H219" s="7">
        <f t="shared" si="40"/>
        <v>0</v>
      </c>
      <c r="J219" s="9">
        <f>'Hinckley Parks Primary'!J156+'New Lubbesthorpe Primary School'!J161</f>
        <v>116.3</v>
      </c>
      <c r="K219" s="9">
        <f>'Hinckley Parks Primary'!K156+'New Lubbesthorpe Primary School'!K161</f>
        <v>0</v>
      </c>
      <c r="L219" s="9">
        <f>'Hinckley Parks Primary'!L156+'New Lubbesthorpe Primary School'!L161</f>
        <v>0</v>
      </c>
      <c r="M219" s="9">
        <f>'Hinckley Parks Primary'!M156+'New Lubbesthorpe Primary School'!M161</f>
        <v>-116.3</v>
      </c>
      <c r="N219" s="7">
        <f t="shared" si="41"/>
        <v>0</v>
      </c>
      <c r="P219" s="9">
        <f>'Hinckley Parks Primary'!P156+'New Lubbesthorpe Primary School'!P161</f>
        <v>0</v>
      </c>
      <c r="Q219" s="9">
        <f>'Hinckley Parks Primary'!Q156+'New Lubbesthorpe Primary School'!Q161</f>
        <v>0</v>
      </c>
      <c r="R219" s="9">
        <f>'Hinckley Parks Primary'!R156+'New Lubbesthorpe Primary School'!R161</f>
        <v>0</v>
      </c>
      <c r="T219" s="9">
        <f>'Hinckley Parks Primary'!T156+'New Lubbesthorpe Primary School'!T161</f>
        <v>0</v>
      </c>
      <c r="U219" s="9">
        <f>'Hinckley Parks Primary'!U156+'New Lubbesthorpe Primary School'!U161</f>
        <v>116.3</v>
      </c>
      <c r="V219" s="9">
        <f>IF('Hinckley Parks Primary'!V156="",0,'Hinckley Parks Primary'!V156)+IF('New Lubbesthorpe Primary School'!V161="",0,'New Lubbesthorpe Primary School'!V161)</f>
        <v>0</v>
      </c>
      <c r="W219" s="9">
        <f>'Hinckley Parks Primary'!W156+'New Lubbesthorpe Primary School'!W161</f>
        <v>0</v>
      </c>
      <c r="X219" s="9">
        <f>'Hinckley Parks Primary'!X156+'New Lubbesthorpe Primary School'!X161</f>
        <v>116.3</v>
      </c>
      <c r="Y219" s="9">
        <f>'Hinckley Parks Primary'!Y156+'New Lubbesthorpe Primary School'!Y161</f>
        <v>-116.3</v>
      </c>
      <c r="Z219" s="7">
        <f t="shared" si="42"/>
        <v>0</v>
      </c>
    </row>
    <row r="220" spans="2:26" hidden="1" outlineLevel="1" x14ac:dyDescent="0.25">
      <c r="C220" s="8" t="s">
        <v>227</v>
      </c>
      <c r="D220" s="9">
        <f>'Hinckley Parks Primary'!D157+'Ravenhurst Primary School'!D151</f>
        <v>0</v>
      </c>
      <c r="E220" s="9">
        <f>'Hinckley Parks Primary'!E157+'Ravenhurst Primary School'!E151</f>
        <v>0</v>
      </c>
      <c r="F220" s="9">
        <f>'Hinckley Parks Primary'!F157+'Ravenhurst Primary School'!F151</f>
        <v>0</v>
      </c>
      <c r="G220" s="9">
        <f>'Hinckley Parks Primary'!G157+'Ravenhurst Primary School'!G151</f>
        <v>0</v>
      </c>
      <c r="H220" s="7">
        <f t="shared" si="40"/>
        <v>0</v>
      </c>
      <c r="J220" s="9">
        <f>'Hinckley Parks Primary'!J157+'Ravenhurst Primary School'!J151</f>
        <v>905.45</v>
      </c>
      <c r="K220" s="9">
        <f>'Hinckley Parks Primary'!K157+'Ravenhurst Primary School'!K151</f>
        <v>1554</v>
      </c>
      <c r="L220" s="9">
        <f>'Hinckley Parks Primary'!L157+'Ravenhurst Primary School'!L151</f>
        <v>0</v>
      </c>
      <c r="M220" s="9">
        <f>'Hinckley Parks Primary'!M157+'Ravenhurst Primary School'!M151</f>
        <v>648.54999999999995</v>
      </c>
      <c r="N220" s="7">
        <f t="shared" si="41"/>
        <v>0.58265765765765765</v>
      </c>
      <c r="P220" s="9">
        <f>'Hinckley Parks Primary'!P157+'Ravenhurst Primary School'!P151</f>
        <v>1554</v>
      </c>
      <c r="Q220" s="9">
        <f>'Hinckley Parks Primary'!Q157+'Ravenhurst Primary School'!Q151</f>
        <v>1554</v>
      </c>
      <c r="R220" s="9">
        <f>'Hinckley Parks Primary'!R157+'Ravenhurst Primary School'!R151</f>
        <v>0</v>
      </c>
      <c r="T220" s="9">
        <f>'Hinckley Parks Primary'!T157+'Ravenhurst Primary School'!T151</f>
        <v>1554</v>
      </c>
      <c r="U220" s="9">
        <f>'Hinckley Parks Primary'!U157+'Ravenhurst Primary School'!U151</f>
        <v>905.45</v>
      </c>
      <c r="V220" s="9">
        <f>IF('Hinckley Parks Primary'!V157="",0,'Hinckley Parks Primary'!V157)+IF('Ravenhurst Primary School'!V151="",0,'Ravenhurst Primary School'!V151)</f>
        <v>0</v>
      </c>
      <c r="W220" s="9">
        <f>'Hinckley Parks Primary'!W157+'Ravenhurst Primary School'!W151</f>
        <v>0</v>
      </c>
      <c r="X220" s="9">
        <f>'Hinckley Parks Primary'!X157+'Ravenhurst Primary School'!X151</f>
        <v>905.45</v>
      </c>
      <c r="Y220" s="9">
        <f>'Hinckley Parks Primary'!Y157+'Ravenhurst Primary School'!Y151</f>
        <v>648.54999999999995</v>
      </c>
      <c r="Z220" s="7">
        <f t="shared" si="42"/>
        <v>0.4173423423423423</v>
      </c>
    </row>
    <row r="221" spans="2:26" collapsed="1" x14ac:dyDescent="0.25">
      <c r="B221" t="s">
        <v>228</v>
      </c>
      <c r="D221" s="6">
        <f>SUM(D222:D233)</f>
        <v>49357.479999999996</v>
      </c>
      <c r="E221" s="6">
        <f>SUM(E222:E233)</f>
        <v>4599.6499999999996</v>
      </c>
      <c r="F221" s="6">
        <f>SUM(F222:F233)</f>
        <v>0</v>
      </c>
      <c r="G221" s="6">
        <f>SUM(G222:G233)</f>
        <v>-44757.83</v>
      </c>
      <c r="H221" s="7">
        <f t="shared" si="40"/>
        <v>10.730703423086538</v>
      </c>
      <c r="J221" s="6">
        <f>SUM(J222:J233)</f>
        <v>284281.39999999997</v>
      </c>
      <c r="K221" s="6">
        <f>SUM(K222:K233)</f>
        <v>245521.75</v>
      </c>
      <c r="L221" s="6">
        <f>SUM(L222:L233)</f>
        <v>0</v>
      </c>
      <c r="M221" s="6">
        <f>SUM(M222:M233)</f>
        <v>-38759.65</v>
      </c>
      <c r="N221" s="7">
        <f t="shared" si="41"/>
        <v>1.1578664619325985</v>
      </c>
      <c r="P221" s="6">
        <f>SUM(P222:P233)</f>
        <v>221272.53999999998</v>
      </c>
      <c r="Q221" s="6">
        <f>SUM(Q222:Q233)</f>
        <v>245521.75</v>
      </c>
      <c r="R221" s="6">
        <f>SUM(R222:R233)</f>
        <v>-24249.21</v>
      </c>
      <c r="T221" s="6">
        <f t="shared" ref="T221:Y221" si="45">SUM(T222:T233)</f>
        <v>245521.75</v>
      </c>
      <c r="U221" s="6">
        <f t="shared" si="45"/>
        <v>284281.39999999997</v>
      </c>
      <c r="V221" s="6">
        <f t="shared" si="45"/>
        <v>0</v>
      </c>
      <c r="W221" s="6">
        <f t="shared" si="45"/>
        <v>0</v>
      </c>
      <c r="X221" s="6">
        <f t="shared" si="45"/>
        <v>284281.39999999997</v>
      </c>
      <c r="Y221" s="6">
        <f t="shared" si="45"/>
        <v>-38759.650000000009</v>
      </c>
      <c r="Z221" s="7">
        <f t="shared" si="42"/>
        <v>-0.15786646193259868</v>
      </c>
    </row>
    <row r="222" spans="2:26" hidden="1" outlineLevel="1" x14ac:dyDescent="0.25">
      <c r="C222" s="8" t="s">
        <v>229</v>
      </c>
      <c r="D222" s="9">
        <f>'Fernvale Primary School'!D154+'Glenmere Primary School'!D147+'Hinckley Parks Primary'!D159+'Langmoor Primary School'!D142+'New Lubbesthorpe Primary School'!D164+'Newlands Primary School'!D168+'Ravenhurst Primary School'!D154</f>
        <v>2825.08</v>
      </c>
      <c r="E222" s="9">
        <f>'Fernvale Primary School'!E154+'Glenmere Primary School'!E147+'Hinckley Parks Primary'!E159+'Langmoor Primary School'!E142+'New Lubbesthorpe Primary School'!E164+'Newlands Primary School'!E168+'Ravenhurst Primary School'!E154</f>
        <v>204.45999999999998</v>
      </c>
      <c r="F222" s="9">
        <f>'Fernvale Primary School'!F154+'Glenmere Primary School'!F147+'Hinckley Parks Primary'!F159+'Langmoor Primary School'!F142+'New Lubbesthorpe Primary School'!F164+'Newlands Primary School'!F168+'Ravenhurst Primary School'!F154</f>
        <v>0</v>
      </c>
      <c r="G222" s="9">
        <f>'Fernvale Primary School'!G154+'Glenmere Primary School'!G147+'Hinckley Parks Primary'!G159+'Langmoor Primary School'!G142+'New Lubbesthorpe Primary School'!G164+'Newlands Primary School'!G168+'Ravenhurst Primary School'!G154</f>
        <v>-2620.62</v>
      </c>
      <c r="H222" s="7">
        <f t="shared" si="40"/>
        <v>13.817274772571654</v>
      </c>
      <c r="J222" s="9">
        <f>'Fernvale Primary School'!J154+'Glenmere Primary School'!J147+'Hinckley Parks Primary'!J159+'Langmoor Primary School'!J142+'New Lubbesthorpe Primary School'!J164+'Newlands Primary School'!J168+'Ravenhurst Primary School'!J154</f>
        <v>8694.5300000000007</v>
      </c>
      <c r="K222" s="9">
        <f>'Fernvale Primary School'!K154+'Glenmere Primary School'!K147+'Hinckley Parks Primary'!K159+'Langmoor Primary School'!K142+'New Lubbesthorpe Primary School'!K164+'Newlands Primary School'!K168+'Ravenhurst Primary School'!K154</f>
        <v>4303.5</v>
      </c>
      <c r="L222" s="9">
        <f>'Fernvale Primary School'!L154+'Glenmere Primary School'!L147+'Hinckley Parks Primary'!L159+'Langmoor Primary School'!L142+'New Lubbesthorpe Primary School'!L164+'Newlands Primary School'!L168+'Ravenhurst Primary School'!L154</f>
        <v>0</v>
      </c>
      <c r="M222" s="9">
        <f>'Fernvale Primary School'!M154+'Glenmere Primary School'!M147+'Hinckley Parks Primary'!M159+'Langmoor Primary School'!M142+'New Lubbesthorpe Primary School'!M164+'Newlands Primary School'!M168+'Ravenhurst Primary School'!M154</f>
        <v>-4391.0300000000007</v>
      </c>
      <c r="N222" s="7">
        <f t="shared" si="41"/>
        <v>2.0203392587428839</v>
      </c>
      <c r="P222" s="9">
        <f>'Fernvale Primary School'!P154+'Glenmere Primary School'!P147+'Hinckley Parks Primary'!P159+'Langmoor Primary School'!P142+'New Lubbesthorpe Primary School'!P164+'Newlands Primary School'!P168+'Ravenhurst Primary School'!P154</f>
        <v>251.5</v>
      </c>
      <c r="Q222" s="9">
        <f>'Fernvale Primary School'!Q154+'Glenmere Primary School'!Q147+'Hinckley Parks Primary'!Q159+'Langmoor Primary School'!Q142+'New Lubbesthorpe Primary School'!Q164+'Newlands Primary School'!Q168+'Ravenhurst Primary School'!Q154</f>
        <v>4303.5</v>
      </c>
      <c r="R222" s="9">
        <f>'Fernvale Primary School'!R154+'Glenmere Primary School'!R147+'Hinckley Parks Primary'!R159+'Langmoor Primary School'!R142+'New Lubbesthorpe Primary School'!R164+'Newlands Primary School'!R168+'Ravenhurst Primary School'!R154</f>
        <v>-4052</v>
      </c>
      <c r="T222" s="9">
        <f>'Fernvale Primary School'!T154+'Glenmere Primary School'!T147+'Hinckley Parks Primary'!T159+'Langmoor Primary School'!T142+'New Lubbesthorpe Primary School'!T164+'Newlands Primary School'!T168+'Ravenhurst Primary School'!T154</f>
        <v>4303.5</v>
      </c>
      <c r="U222" s="9">
        <f>'Fernvale Primary School'!U154+'Glenmere Primary School'!U147+'Hinckley Parks Primary'!U159+'Langmoor Primary School'!U142+'New Lubbesthorpe Primary School'!U164+'Newlands Primary School'!U168+'Ravenhurst Primary School'!U154</f>
        <v>8694.5300000000007</v>
      </c>
      <c r="V222" s="9">
        <f>IF('Fernvale Primary School'!V154="",0,'Fernvale Primary School'!V154)+IF('Glenmere Primary School'!V147="",0,'Glenmere Primary School'!V147)+IF('Hinckley Parks Primary'!V159="",0,'Hinckley Parks Primary'!V159)+IF('Langmoor Primary School'!V142="",0,'Langmoor Primary School'!V142)+IF('New Lubbesthorpe Primary School'!V164="",0,'New Lubbesthorpe Primary School'!V164)+IF('Newlands Primary School'!V168="",0,'Newlands Primary School'!V168)+IF('Ravenhurst Primary School'!V154="",0,'Ravenhurst Primary School'!V154)</f>
        <v>0</v>
      </c>
      <c r="W222" s="9">
        <f>'Fernvale Primary School'!W154+'Glenmere Primary School'!W147+'Hinckley Parks Primary'!W159+'Langmoor Primary School'!W142+'New Lubbesthorpe Primary School'!W164+'Newlands Primary School'!W168+'Ravenhurst Primary School'!W154</f>
        <v>0</v>
      </c>
      <c r="X222" s="9">
        <f>'Fernvale Primary School'!X154+'Glenmere Primary School'!X147+'Hinckley Parks Primary'!X159+'Langmoor Primary School'!X142+'New Lubbesthorpe Primary School'!X164+'Newlands Primary School'!X168+'Ravenhurst Primary School'!X154</f>
        <v>8694.5300000000007</v>
      </c>
      <c r="Y222" s="9">
        <f>'Fernvale Primary School'!Y154+'Glenmere Primary School'!Y147+'Hinckley Parks Primary'!Y159+'Langmoor Primary School'!Y142+'New Lubbesthorpe Primary School'!Y164+'Newlands Primary School'!Y168+'Ravenhurst Primary School'!Y154</f>
        <v>-4391.0300000000007</v>
      </c>
      <c r="Z222" s="7">
        <f t="shared" si="42"/>
        <v>-1.0203392587428839</v>
      </c>
    </row>
    <row r="223" spans="2:26" hidden="1" outlineLevel="1" x14ac:dyDescent="0.25">
      <c r="C223" s="8" t="s">
        <v>230</v>
      </c>
      <c r="D223" s="9">
        <f>'Fernvale Primary School'!D155+'Glenmere Primary School'!D148+'Hollycroft Primary School'!D135+'Langmoor Primary School'!D143+'New Lubbesthorpe Primary School'!D165+'Newlands Primary School'!D169+'Ravenhurst Primary School'!D155</f>
        <v>4759.28</v>
      </c>
      <c r="E223" s="9">
        <f>'Fernvale Primary School'!E155+'Glenmere Primary School'!E148+'Hollycroft Primary School'!E135+'Langmoor Primary School'!E143+'New Lubbesthorpe Primary School'!E165+'Newlands Primary School'!E169+'Ravenhurst Primary School'!E155</f>
        <v>1716.67</v>
      </c>
      <c r="F223" s="9">
        <f>'Fernvale Primary School'!F155+'Glenmere Primary School'!F148+'Hollycroft Primary School'!F135+'Langmoor Primary School'!F143+'New Lubbesthorpe Primary School'!F165+'Newlands Primary School'!F169+'Ravenhurst Primary School'!F155</f>
        <v>0</v>
      </c>
      <c r="G223" s="9">
        <f>'Fernvale Primary School'!G155+'Glenmere Primary School'!G148+'Hollycroft Primary School'!G135+'Langmoor Primary School'!G143+'New Lubbesthorpe Primary School'!G165+'Newlands Primary School'!G169+'Ravenhurst Primary School'!G155</f>
        <v>-3042.6099999999997</v>
      </c>
      <c r="H223" s="7">
        <f t="shared" si="40"/>
        <v>2.7723907332218771</v>
      </c>
      <c r="J223" s="9">
        <f>'Fernvale Primary School'!J155+'Glenmere Primary School'!J148+'Hollycroft Primary School'!J135+'Langmoor Primary School'!J143+'New Lubbesthorpe Primary School'!J165+'Newlands Primary School'!J169+'Ravenhurst Primary School'!J155</f>
        <v>33113.300000000003</v>
      </c>
      <c r="K223" s="9">
        <f>'Fernvale Primary School'!K155+'Glenmere Primary School'!K148+'Hollycroft Primary School'!K135+'Langmoor Primary School'!K143+'New Lubbesthorpe Primary School'!K165+'Newlands Primary School'!K169+'Ravenhurst Primary School'!K155</f>
        <v>10300</v>
      </c>
      <c r="L223" s="9">
        <f>'Fernvale Primary School'!L155+'Glenmere Primary School'!L148+'Hollycroft Primary School'!L135+'Langmoor Primary School'!L143+'New Lubbesthorpe Primary School'!L165+'Newlands Primary School'!L169+'Ravenhurst Primary School'!L155</f>
        <v>0</v>
      </c>
      <c r="M223" s="9">
        <f>'Fernvale Primary School'!M155+'Glenmere Primary School'!M148+'Hollycroft Primary School'!M135+'Langmoor Primary School'!M143+'New Lubbesthorpe Primary School'!M165+'Newlands Primary School'!M169+'Ravenhurst Primary School'!M155</f>
        <v>-22813.3</v>
      </c>
      <c r="N223" s="7">
        <f t="shared" si="41"/>
        <v>3.2148834951456315</v>
      </c>
      <c r="P223" s="9">
        <f>'Fernvale Primary School'!P155+'Glenmere Primary School'!P148+'Hollycroft Primary School'!P135+'Langmoor Primary School'!P143+'New Lubbesthorpe Primary School'!P165+'Newlands Primary School'!P169+'Ravenhurst Primary School'!P155</f>
        <v>8300</v>
      </c>
      <c r="Q223" s="9">
        <f>'Fernvale Primary School'!Q155+'Glenmere Primary School'!Q148+'Hollycroft Primary School'!Q135+'Langmoor Primary School'!Q143+'New Lubbesthorpe Primary School'!Q165+'Newlands Primary School'!Q169+'Ravenhurst Primary School'!Q155</f>
        <v>10300</v>
      </c>
      <c r="R223" s="9">
        <f>'Fernvale Primary School'!R155+'Glenmere Primary School'!R148+'Hollycroft Primary School'!R135+'Langmoor Primary School'!R143+'New Lubbesthorpe Primary School'!R165+'Newlands Primary School'!R169+'Ravenhurst Primary School'!R155</f>
        <v>-2000</v>
      </c>
      <c r="T223" s="9">
        <f>'Fernvale Primary School'!T155+'Glenmere Primary School'!T148+'Hollycroft Primary School'!T135+'Langmoor Primary School'!T143+'New Lubbesthorpe Primary School'!T165+'Newlands Primary School'!T169+'Ravenhurst Primary School'!T155</f>
        <v>10300</v>
      </c>
      <c r="U223" s="9">
        <f>'Fernvale Primary School'!U155+'Glenmere Primary School'!U148+'Hollycroft Primary School'!U135+'Langmoor Primary School'!U143+'New Lubbesthorpe Primary School'!U165+'Newlands Primary School'!U169+'Ravenhurst Primary School'!U155</f>
        <v>33113.300000000003</v>
      </c>
      <c r="V223" s="9">
        <f>IF('Fernvale Primary School'!V155="",0,'Fernvale Primary School'!V155)+IF('Glenmere Primary School'!V148="",0,'Glenmere Primary School'!V148)+IF('Hollycroft Primary School'!V135="",0,'Hollycroft Primary School'!V135)+IF('Langmoor Primary School'!V143="",0,'Langmoor Primary School'!V143)+IF('New Lubbesthorpe Primary School'!V165="",0,'New Lubbesthorpe Primary School'!V165)+IF('Newlands Primary School'!V169="",0,'Newlands Primary School'!V169)+IF('Ravenhurst Primary School'!V155="",0,'Ravenhurst Primary School'!V155)</f>
        <v>0</v>
      </c>
      <c r="W223" s="9">
        <f>'Fernvale Primary School'!W155+'Glenmere Primary School'!W148+'Hollycroft Primary School'!W135+'Langmoor Primary School'!W143+'New Lubbesthorpe Primary School'!W165+'Newlands Primary School'!W169+'Ravenhurst Primary School'!W155</f>
        <v>0</v>
      </c>
      <c r="X223" s="9">
        <f>'Fernvale Primary School'!X155+'Glenmere Primary School'!X148+'Hollycroft Primary School'!X135+'Langmoor Primary School'!X143+'New Lubbesthorpe Primary School'!X165+'Newlands Primary School'!X169+'Ravenhurst Primary School'!X155</f>
        <v>33113.300000000003</v>
      </c>
      <c r="Y223" s="9">
        <f>'Fernvale Primary School'!Y155+'Glenmere Primary School'!Y148+'Hollycroft Primary School'!Y135+'Langmoor Primary School'!Y143+'New Lubbesthorpe Primary School'!Y165+'Newlands Primary School'!Y169+'Ravenhurst Primary School'!Y155</f>
        <v>-22813.300000000003</v>
      </c>
      <c r="Z223" s="7">
        <f t="shared" si="42"/>
        <v>-2.2148834951456315</v>
      </c>
    </row>
    <row r="224" spans="2:26" hidden="1" outlineLevel="1" x14ac:dyDescent="0.25">
      <c r="C224" s="8" t="s">
        <v>231</v>
      </c>
      <c r="D224" s="9">
        <f>'Fernvale Primary School'!D156+'Glenmere Primary School'!D149+'Hinckley Parks Primary'!D160+'Hollycroft Primary School'!D136+'Langmoor Primary School'!D144+'Little Hill Primary School'!D161+'New Lubbesthorpe Primary School'!D166+'Newlands Primary School'!D170+'Ravenhurst Primary School'!D156</f>
        <v>15023.46</v>
      </c>
      <c r="E224" s="9">
        <f>'Fernvale Primary School'!E156+'Glenmere Primary School'!E149+'Hinckley Parks Primary'!E160+'Hollycroft Primary School'!E136+'Langmoor Primary School'!E144+'Little Hill Primary School'!E161+'New Lubbesthorpe Primary School'!E166+'Newlands Primary School'!E170+'Ravenhurst Primary School'!E156</f>
        <v>809.88</v>
      </c>
      <c r="F224" s="9">
        <f>'Fernvale Primary School'!F156+'Glenmere Primary School'!F149+'Hinckley Parks Primary'!F160+'Hollycroft Primary School'!F136+'Langmoor Primary School'!F144+'Little Hill Primary School'!F161+'New Lubbesthorpe Primary School'!F166+'Newlands Primary School'!F170+'Ravenhurst Primary School'!F156</f>
        <v>0</v>
      </c>
      <c r="G224" s="9">
        <f>'Fernvale Primary School'!G156+'Glenmere Primary School'!G149+'Hinckley Parks Primary'!G160+'Hollycroft Primary School'!G136+'Langmoor Primary School'!G144+'Little Hill Primary School'!G161+'New Lubbesthorpe Primary School'!G166+'Newlands Primary School'!G170+'Ravenhurst Primary School'!G156</f>
        <v>-14213.579999999998</v>
      </c>
      <c r="H224" s="7">
        <f t="shared" si="40"/>
        <v>18.550229663653873</v>
      </c>
      <c r="J224" s="9">
        <f>'Fernvale Primary School'!J156+'Glenmere Primary School'!J149+'Hinckley Parks Primary'!J160+'Hollycroft Primary School'!J136+'Langmoor Primary School'!J144+'Little Hill Primary School'!J161+'New Lubbesthorpe Primary School'!J166+'Newlands Primary School'!J170+'Ravenhurst Primary School'!J156</f>
        <v>28042.45</v>
      </c>
      <c r="K224" s="9">
        <f>'Fernvale Primary School'!K156+'Glenmere Primary School'!K149+'Hinckley Parks Primary'!K160+'Hollycroft Primary School'!K136+'Langmoor Primary School'!K144+'Little Hill Primary School'!K161+'New Lubbesthorpe Primary School'!K166+'Newlands Primary School'!K170+'Ravenhurst Primary School'!K156</f>
        <v>33858.54</v>
      </c>
      <c r="L224" s="9">
        <f>'Fernvale Primary School'!L156+'Glenmere Primary School'!L149+'Hinckley Parks Primary'!L160+'Hollycroft Primary School'!L136+'Langmoor Primary School'!L144+'Little Hill Primary School'!L161+'New Lubbesthorpe Primary School'!L166+'Newlands Primary School'!L170+'Ravenhurst Primary School'!L156</f>
        <v>0</v>
      </c>
      <c r="M224" s="9">
        <f>'Fernvale Primary School'!M156+'Glenmere Primary School'!M149+'Hinckley Parks Primary'!M160+'Hollycroft Primary School'!M136+'Langmoor Primary School'!M144+'Little Hill Primary School'!M161+'New Lubbesthorpe Primary School'!M166+'Newlands Primary School'!M170+'Ravenhurst Primary School'!M156</f>
        <v>5816.09</v>
      </c>
      <c r="N224" s="7">
        <f t="shared" si="41"/>
        <v>0.82822383953944856</v>
      </c>
      <c r="P224" s="9">
        <f>'Fernvale Primary School'!P156+'Glenmere Primary School'!P149+'Hinckley Parks Primary'!P160+'Hollycroft Primary School'!P136+'Langmoor Primary School'!P144+'Little Hill Primary School'!P161+'New Lubbesthorpe Primary School'!P166+'Newlands Primary School'!P170+'Ravenhurst Primary School'!P156</f>
        <v>25480.79</v>
      </c>
      <c r="Q224" s="9">
        <f>'Fernvale Primary School'!Q156+'Glenmere Primary School'!Q149+'Hinckley Parks Primary'!Q160+'Hollycroft Primary School'!Q136+'Langmoor Primary School'!Q144+'Little Hill Primary School'!Q161+'New Lubbesthorpe Primary School'!Q166+'Newlands Primary School'!Q170+'Ravenhurst Primary School'!Q156</f>
        <v>33858.54</v>
      </c>
      <c r="R224" s="9">
        <f>'Fernvale Primary School'!R156+'Glenmere Primary School'!R149+'Hinckley Parks Primary'!R160+'Hollycroft Primary School'!R136+'Langmoor Primary School'!R144+'Little Hill Primary School'!R161+'New Lubbesthorpe Primary School'!R166+'Newlands Primary School'!R170+'Ravenhurst Primary School'!R156</f>
        <v>-8377.75</v>
      </c>
      <c r="T224" s="9">
        <f>'Fernvale Primary School'!T156+'Glenmere Primary School'!T149+'Hinckley Parks Primary'!T160+'Hollycroft Primary School'!T136+'Langmoor Primary School'!T144+'Little Hill Primary School'!T161+'New Lubbesthorpe Primary School'!T166+'Newlands Primary School'!T170+'Ravenhurst Primary School'!T156</f>
        <v>33858.54</v>
      </c>
      <c r="U224" s="9">
        <f>'Fernvale Primary School'!U156+'Glenmere Primary School'!U149+'Hinckley Parks Primary'!U160+'Hollycroft Primary School'!U136+'Langmoor Primary School'!U144+'Little Hill Primary School'!U161+'New Lubbesthorpe Primary School'!U166+'Newlands Primary School'!U170+'Ravenhurst Primary School'!U156</f>
        <v>28042.45</v>
      </c>
      <c r="V224" s="9">
        <f>IF('Fernvale Primary School'!V156="",0,'Fernvale Primary School'!V156)+IF('Glenmere Primary School'!V149="",0,'Glenmere Primary School'!V149)+IF('Hinckley Parks Primary'!V160="",0,'Hinckley Parks Primary'!V160)+IF('Hollycroft Primary School'!V136="",0,'Hollycroft Primary School'!V136)+IF('Langmoor Primary School'!V144="",0,'Langmoor Primary School'!V144)+IF('Little Hill Primary School'!V161="",0,'Little Hill Primary School'!V161)+IF('New Lubbesthorpe Primary School'!V166="",0,'New Lubbesthorpe Primary School'!V166)+IF('Newlands Primary School'!V170="",0,'Newlands Primary School'!V170)+IF('Ravenhurst Primary School'!V156="",0,'Ravenhurst Primary School'!V156)</f>
        <v>0</v>
      </c>
      <c r="W224" s="9">
        <f>'Fernvale Primary School'!W156+'Glenmere Primary School'!W149+'Hinckley Parks Primary'!W160+'Hollycroft Primary School'!W136+'Langmoor Primary School'!W144+'Little Hill Primary School'!W161+'New Lubbesthorpe Primary School'!W166+'Newlands Primary School'!W170+'Ravenhurst Primary School'!W156</f>
        <v>0</v>
      </c>
      <c r="X224" s="9">
        <f>'Fernvale Primary School'!X156+'Glenmere Primary School'!X149+'Hinckley Parks Primary'!X160+'Hollycroft Primary School'!X136+'Langmoor Primary School'!X144+'Little Hill Primary School'!X161+'New Lubbesthorpe Primary School'!X166+'Newlands Primary School'!X170+'Ravenhurst Primary School'!X156</f>
        <v>28042.45</v>
      </c>
      <c r="Y224" s="9">
        <f>'Fernvale Primary School'!Y156+'Glenmere Primary School'!Y149+'Hinckley Parks Primary'!Y160+'Hollycroft Primary School'!Y136+'Langmoor Primary School'!Y144+'Little Hill Primary School'!Y161+'New Lubbesthorpe Primary School'!Y166+'Newlands Primary School'!Y170+'Ravenhurst Primary School'!Y156</f>
        <v>5816.09</v>
      </c>
      <c r="Z224" s="7">
        <f t="shared" si="42"/>
        <v>0.17177616046055147</v>
      </c>
    </row>
    <row r="225" spans="2:26" hidden="1" outlineLevel="1" x14ac:dyDescent="0.25">
      <c r="C225" s="8" t="s">
        <v>232</v>
      </c>
      <c r="D225" s="9">
        <f>'Fernvale Primary School'!D157+'Glenmere Primary School'!D150+'Hinckley Parks Primary'!D161+'Langmoor Primary School'!D145+'Little Hill Primary School'!D162+'New Lubbesthorpe Primary School'!D167+'OWLS Academy Trust'!D62</f>
        <v>0</v>
      </c>
      <c r="E225" s="9">
        <f>'Fernvale Primary School'!E157+'Glenmere Primary School'!E150+'Hinckley Parks Primary'!E161+'Langmoor Primary School'!E145+'Little Hill Primary School'!E162+'New Lubbesthorpe Primary School'!E167+'OWLS Academy Trust'!E62</f>
        <v>0</v>
      </c>
      <c r="F225" s="9">
        <f>'Fernvale Primary School'!F157+'Glenmere Primary School'!F150+'Hinckley Parks Primary'!F161+'Langmoor Primary School'!F145+'Little Hill Primary School'!F162+'New Lubbesthorpe Primary School'!F167+'OWLS Academy Trust'!F62</f>
        <v>0</v>
      </c>
      <c r="G225" s="9">
        <f>'Fernvale Primary School'!G157+'Glenmere Primary School'!G150+'Hinckley Parks Primary'!G161+'Langmoor Primary School'!G145+'Little Hill Primary School'!G162+'New Lubbesthorpe Primary School'!G167+'OWLS Academy Trust'!G62</f>
        <v>0</v>
      </c>
      <c r="H225" s="7">
        <f t="shared" si="40"/>
        <v>0</v>
      </c>
      <c r="J225" s="9">
        <f>'Fernvale Primary School'!J157+'Glenmere Primary School'!J150+'Hinckley Parks Primary'!J161+'Langmoor Primary School'!J145+'Little Hill Primary School'!J162+'New Lubbesthorpe Primary School'!J167+'OWLS Academy Trust'!J62</f>
        <v>11162.170000000002</v>
      </c>
      <c r="K225" s="9">
        <f>'Fernvale Primary School'!K157+'Glenmere Primary School'!K150+'Hinckley Parks Primary'!K161+'Langmoor Primary School'!K145+'Little Hill Primary School'!K162+'New Lubbesthorpe Primary School'!K167+'OWLS Academy Trust'!K62</f>
        <v>7750</v>
      </c>
      <c r="L225" s="9">
        <f>'Fernvale Primary School'!L157+'Glenmere Primary School'!L150+'Hinckley Parks Primary'!L161+'Langmoor Primary School'!L145+'Little Hill Primary School'!L162+'New Lubbesthorpe Primary School'!L167+'OWLS Academy Trust'!L62</f>
        <v>0</v>
      </c>
      <c r="M225" s="9">
        <f>'Fernvale Primary School'!M157+'Glenmere Primary School'!M150+'Hinckley Parks Primary'!M161+'Langmoor Primary School'!M145+'Little Hill Primary School'!M162+'New Lubbesthorpe Primary School'!M167+'OWLS Academy Trust'!M62</f>
        <v>-3412.170000000001</v>
      </c>
      <c r="N225" s="7">
        <f t="shared" si="41"/>
        <v>1.4402800000000002</v>
      </c>
      <c r="P225" s="9">
        <f>'Fernvale Primary School'!P157+'Glenmere Primary School'!P150+'Hinckley Parks Primary'!P161+'Langmoor Primary School'!P145+'Little Hill Primary School'!P162+'New Lubbesthorpe Primary School'!P167+'OWLS Academy Trust'!P62</f>
        <v>1795.36</v>
      </c>
      <c r="Q225" s="9">
        <f>'Fernvale Primary School'!Q157+'Glenmere Primary School'!Q150+'Hinckley Parks Primary'!Q161+'Langmoor Primary School'!Q145+'Little Hill Primary School'!Q162+'New Lubbesthorpe Primary School'!Q167+'OWLS Academy Trust'!Q62</f>
        <v>7750</v>
      </c>
      <c r="R225" s="9">
        <f>'Fernvale Primary School'!R157+'Glenmere Primary School'!R150+'Hinckley Parks Primary'!R161+'Langmoor Primary School'!R145+'Little Hill Primary School'!R162+'New Lubbesthorpe Primary School'!R167+'OWLS Academy Trust'!R62</f>
        <v>-5954.6399999999994</v>
      </c>
      <c r="T225" s="9">
        <f>'Fernvale Primary School'!T157+'Glenmere Primary School'!T150+'Hinckley Parks Primary'!T161+'Langmoor Primary School'!T145+'Little Hill Primary School'!T162+'New Lubbesthorpe Primary School'!T167+'OWLS Academy Trust'!T62</f>
        <v>7750</v>
      </c>
      <c r="U225" s="9">
        <f>'Fernvale Primary School'!U157+'Glenmere Primary School'!U150+'Hinckley Parks Primary'!U161+'Langmoor Primary School'!U145+'Little Hill Primary School'!U162+'New Lubbesthorpe Primary School'!U167+'OWLS Academy Trust'!U62</f>
        <v>11162.170000000002</v>
      </c>
      <c r="V225" s="9">
        <f>IF('Fernvale Primary School'!V157="",0,'Fernvale Primary School'!V157)+IF('Glenmere Primary School'!V150="",0,'Glenmere Primary School'!V150)+IF('Hinckley Parks Primary'!V161="",0,'Hinckley Parks Primary'!V161)+IF('Langmoor Primary School'!V145="",0,'Langmoor Primary School'!V145)+IF('Little Hill Primary School'!V162="",0,'Little Hill Primary School'!V162)+IF('New Lubbesthorpe Primary School'!V167="",0,'New Lubbesthorpe Primary School'!V167)+IF('OWLS Academy Trust'!V62="",0,'OWLS Academy Trust'!V62)</f>
        <v>0</v>
      </c>
      <c r="W225" s="9">
        <f>'Fernvale Primary School'!W157+'Glenmere Primary School'!W150+'Hinckley Parks Primary'!W161+'Langmoor Primary School'!W145+'Little Hill Primary School'!W162+'New Lubbesthorpe Primary School'!W167+'OWLS Academy Trust'!W62</f>
        <v>0</v>
      </c>
      <c r="X225" s="9">
        <f>'Fernvale Primary School'!X157+'Glenmere Primary School'!X150+'Hinckley Parks Primary'!X161+'Langmoor Primary School'!X145+'Little Hill Primary School'!X162+'New Lubbesthorpe Primary School'!X167+'OWLS Academy Trust'!X62</f>
        <v>11162.170000000002</v>
      </c>
      <c r="Y225" s="9">
        <f>'Fernvale Primary School'!Y157+'Glenmere Primary School'!Y150+'Hinckley Parks Primary'!Y161+'Langmoor Primary School'!Y145+'Little Hill Primary School'!Y162+'New Lubbesthorpe Primary School'!Y167+'OWLS Academy Trust'!Y62</f>
        <v>-3412.170000000001</v>
      </c>
      <c r="Z225" s="7">
        <f t="shared" si="42"/>
        <v>-0.44028000000000012</v>
      </c>
    </row>
    <row r="226" spans="2:26" hidden="1" outlineLevel="1" x14ac:dyDescent="0.25">
      <c r="C226" s="8" t="s">
        <v>233</v>
      </c>
      <c r="D226" s="9">
        <f>'Fernvale Primary School'!D158+'Glenmere Primary School'!D151+'Hinckley Parks Primary'!D162+'Hollycroft Primary School'!D137+'Langmoor Primary School'!D146+'Little Hill Primary School'!D163+'New Lubbesthorpe Primary School'!D168+'OWLS Academy Trust'!D63</f>
        <v>0</v>
      </c>
      <c r="E226" s="9">
        <f>'Fernvale Primary School'!E158+'Glenmere Primary School'!E151+'Hinckley Parks Primary'!E162+'Hollycroft Primary School'!E137+'Langmoor Primary School'!E146+'Little Hill Primary School'!E163+'New Lubbesthorpe Primary School'!E168+'OWLS Academy Trust'!E63</f>
        <v>0</v>
      </c>
      <c r="F226" s="9">
        <f>'Fernvale Primary School'!F158+'Glenmere Primary School'!F151+'Hinckley Parks Primary'!F162+'Hollycroft Primary School'!F137+'Langmoor Primary School'!F146+'Little Hill Primary School'!F163+'New Lubbesthorpe Primary School'!F168+'OWLS Academy Trust'!F63</f>
        <v>0</v>
      </c>
      <c r="G226" s="9">
        <f>'Fernvale Primary School'!G158+'Glenmere Primary School'!G151+'Hinckley Parks Primary'!G162+'Hollycroft Primary School'!G137+'Langmoor Primary School'!G146+'Little Hill Primary School'!G163+'New Lubbesthorpe Primary School'!G168+'OWLS Academy Trust'!G63</f>
        <v>0</v>
      </c>
      <c r="H226" s="7">
        <f t="shared" si="40"/>
        <v>0</v>
      </c>
      <c r="J226" s="9">
        <f>'Fernvale Primary School'!J158+'Glenmere Primary School'!J151+'Hinckley Parks Primary'!J162+'Hollycroft Primary School'!J137+'Langmoor Primary School'!J146+'Little Hill Primary School'!J163+'New Lubbesthorpe Primary School'!J168+'OWLS Academy Trust'!J63</f>
        <v>1852.4499999999998</v>
      </c>
      <c r="K226" s="9">
        <f>'Fernvale Primary School'!K158+'Glenmere Primary School'!K151+'Hinckley Parks Primary'!K162+'Hollycroft Primary School'!K137+'Langmoor Primary School'!K146+'Little Hill Primary School'!K163+'New Lubbesthorpe Primary School'!K168+'OWLS Academy Trust'!K63</f>
        <v>598</v>
      </c>
      <c r="L226" s="9">
        <f>'Fernvale Primary School'!L158+'Glenmere Primary School'!L151+'Hinckley Parks Primary'!L162+'Hollycroft Primary School'!L137+'Langmoor Primary School'!L146+'Little Hill Primary School'!L163+'New Lubbesthorpe Primary School'!L168+'OWLS Academy Trust'!L63</f>
        <v>0</v>
      </c>
      <c r="M226" s="9">
        <f>'Fernvale Primary School'!M158+'Glenmere Primary School'!M151+'Hinckley Parks Primary'!M162+'Hollycroft Primary School'!M137+'Langmoor Primary School'!M146+'Little Hill Primary School'!M163+'New Lubbesthorpe Primary School'!M168+'OWLS Academy Trust'!M63</f>
        <v>-1254.45</v>
      </c>
      <c r="N226" s="7">
        <f t="shared" si="41"/>
        <v>3.0977424749163878</v>
      </c>
      <c r="P226" s="9">
        <f>'Fernvale Primary School'!P158+'Glenmere Primary School'!P151+'Hinckley Parks Primary'!P162+'Hollycroft Primary School'!P137+'Langmoor Primary School'!P146+'Little Hill Primary School'!P163+'New Lubbesthorpe Primary School'!P168+'OWLS Academy Trust'!P63</f>
        <v>518</v>
      </c>
      <c r="Q226" s="9">
        <f>'Fernvale Primary School'!Q158+'Glenmere Primary School'!Q151+'Hinckley Parks Primary'!Q162+'Hollycroft Primary School'!Q137+'Langmoor Primary School'!Q146+'Little Hill Primary School'!Q163+'New Lubbesthorpe Primary School'!Q168+'OWLS Academy Trust'!Q63</f>
        <v>598</v>
      </c>
      <c r="R226" s="9">
        <f>'Fernvale Primary School'!R158+'Glenmere Primary School'!R151+'Hinckley Parks Primary'!R162+'Hollycroft Primary School'!R137+'Langmoor Primary School'!R146+'Little Hill Primary School'!R163+'New Lubbesthorpe Primary School'!R168+'OWLS Academy Trust'!R63</f>
        <v>-80</v>
      </c>
      <c r="T226" s="9">
        <f>'Fernvale Primary School'!T158+'Glenmere Primary School'!T151+'Hinckley Parks Primary'!T162+'Hollycroft Primary School'!T137+'Langmoor Primary School'!T146+'Little Hill Primary School'!T163+'New Lubbesthorpe Primary School'!T168+'OWLS Academy Trust'!T63</f>
        <v>598</v>
      </c>
      <c r="U226" s="9">
        <f>'Fernvale Primary School'!U158+'Glenmere Primary School'!U151+'Hinckley Parks Primary'!U162+'Hollycroft Primary School'!U137+'Langmoor Primary School'!U146+'Little Hill Primary School'!U163+'New Lubbesthorpe Primary School'!U168+'OWLS Academy Trust'!U63</f>
        <v>1852.4499999999998</v>
      </c>
      <c r="V226" s="9">
        <f>IF('Fernvale Primary School'!V158="",0,'Fernvale Primary School'!V158)+IF('Glenmere Primary School'!V151="",0,'Glenmere Primary School'!V151)+IF('Hinckley Parks Primary'!V162="",0,'Hinckley Parks Primary'!V162)+IF('Hollycroft Primary School'!V137="",0,'Hollycroft Primary School'!V137)+IF('Langmoor Primary School'!V146="",0,'Langmoor Primary School'!V146)+IF('Little Hill Primary School'!V163="",0,'Little Hill Primary School'!V163)+IF('New Lubbesthorpe Primary School'!V168="",0,'New Lubbesthorpe Primary School'!V168)+IF('OWLS Academy Trust'!V63="",0,'OWLS Academy Trust'!V63)</f>
        <v>0</v>
      </c>
      <c r="W226" s="9">
        <f>'Fernvale Primary School'!W158+'Glenmere Primary School'!W151+'Hinckley Parks Primary'!W162+'Hollycroft Primary School'!W137+'Langmoor Primary School'!W146+'Little Hill Primary School'!W163+'New Lubbesthorpe Primary School'!W168+'OWLS Academy Trust'!W63</f>
        <v>0</v>
      </c>
      <c r="X226" s="9">
        <f>'Fernvale Primary School'!X158+'Glenmere Primary School'!X151+'Hinckley Parks Primary'!X162+'Hollycroft Primary School'!X137+'Langmoor Primary School'!X146+'Little Hill Primary School'!X163+'New Lubbesthorpe Primary School'!X168+'OWLS Academy Trust'!X63</f>
        <v>1852.4499999999998</v>
      </c>
      <c r="Y226" s="9">
        <f>'Fernvale Primary School'!Y158+'Glenmere Primary School'!Y151+'Hinckley Parks Primary'!Y162+'Hollycroft Primary School'!Y137+'Langmoor Primary School'!Y146+'Little Hill Primary School'!Y163+'New Lubbesthorpe Primary School'!Y168+'OWLS Academy Trust'!Y63</f>
        <v>-1254.45</v>
      </c>
      <c r="Z226" s="7">
        <f t="shared" si="42"/>
        <v>-2.0977424749163882</v>
      </c>
    </row>
    <row r="227" spans="2:26" hidden="1" outlineLevel="1" x14ac:dyDescent="0.25">
      <c r="C227" s="8" t="s">
        <v>234</v>
      </c>
      <c r="D227" s="9">
        <f>'Fernvale Primary School'!D159</f>
        <v>0</v>
      </c>
      <c r="E227" s="9">
        <f>'Fernvale Primary School'!E159</f>
        <v>0</v>
      </c>
      <c r="F227" s="9">
        <f>'Fernvale Primary School'!F159</f>
        <v>0</v>
      </c>
      <c r="G227" s="9">
        <f>'Fernvale Primary School'!G159</f>
        <v>0</v>
      </c>
      <c r="H227" s="7">
        <f t="shared" si="40"/>
        <v>0</v>
      </c>
      <c r="J227" s="9">
        <f>'Fernvale Primary School'!J159</f>
        <v>503.4</v>
      </c>
      <c r="K227" s="9">
        <f>'Fernvale Primary School'!K159</f>
        <v>0</v>
      </c>
      <c r="L227" s="9">
        <f>'Fernvale Primary School'!L159</f>
        <v>0</v>
      </c>
      <c r="M227" s="9">
        <f>'Fernvale Primary School'!M159</f>
        <v>-503.4</v>
      </c>
      <c r="N227" s="7">
        <f t="shared" si="41"/>
        <v>0</v>
      </c>
      <c r="P227" s="9">
        <f>'Fernvale Primary School'!P159</f>
        <v>0</v>
      </c>
      <c r="Q227" s="9">
        <f>'Fernvale Primary School'!Q159</f>
        <v>0</v>
      </c>
      <c r="R227" s="9">
        <f>'Fernvale Primary School'!R159</f>
        <v>0</v>
      </c>
      <c r="T227" s="9">
        <f>'Fernvale Primary School'!T159</f>
        <v>0</v>
      </c>
      <c r="U227" s="9">
        <f>'Fernvale Primary School'!U159</f>
        <v>503.4</v>
      </c>
      <c r="V227" s="9">
        <f>IF('Fernvale Primary School'!V159="",0,'Fernvale Primary School'!V159)</f>
        <v>0</v>
      </c>
      <c r="W227" s="9">
        <f>'Fernvale Primary School'!W159</f>
        <v>0</v>
      </c>
      <c r="X227" s="9">
        <f>'Fernvale Primary School'!X159</f>
        <v>503.4</v>
      </c>
      <c r="Y227" s="9">
        <f>'Fernvale Primary School'!Y159</f>
        <v>-503.4</v>
      </c>
      <c r="Z227" s="7">
        <f t="shared" si="42"/>
        <v>0</v>
      </c>
    </row>
    <row r="228" spans="2:26" hidden="1" outlineLevel="1" x14ac:dyDescent="0.25">
      <c r="C228" s="8" t="s">
        <v>235</v>
      </c>
      <c r="D228" s="9">
        <f>'Fernvale Primary School'!D160+'Glenmere Primary School'!D152+'Hinckley Parks Primary'!D163+'Hollycroft Primary School'!D138+'Langmoor Primary School'!D147+'Little Hill Primary School'!D164+'New Lubbesthorpe Primary School'!D169+'Newlands Primary School'!D171+'OWLS Academy Trust'!D64+'Ravenhurst Primary School'!D157</f>
        <v>26749.66</v>
      </c>
      <c r="E228" s="9">
        <f>'Fernvale Primary School'!E160+'Glenmere Primary School'!E152+'Hinckley Parks Primary'!E163+'Hollycroft Primary School'!E138+'Langmoor Primary School'!E147+'Little Hill Primary School'!E164+'New Lubbesthorpe Primary School'!E169+'Newlands Primary School'!E171+'OWLS Academy Trust'!E64+'Ravenhurst Primary School'!E157</f>
        <v>1263.6399999999999</v>
      </c>
      <c r="F228" s="9">
        <f>'Fernvale Primary School'!F160+'Glenmere Primary School'!F152+'Hinckley Parks Primary'!F163+'Hollycroft Primary School'!F138+'Langmoor Primary School'!F147+'Little Hill Primary School'!F164+'New Lubbesthorpe Primary School'!F169+'Newlands Primary School'!F171+'OWLS Academy Trust'!F64+'Ravenhurst Primary School'!F157</f>
        <v>0</v>
      </c>
      <c r="G228" s="9">
        <f>'Fernvale Primary School'!G160+'Glenmere Primary School'!G152+'Hinckley Parks Primary'!G163+'Hollycroft Primary School'!G138+'Langmoor Primary School'!G147+'Little Hill Primary School'!G164+'New Lubbesthorpe Primary School'!G169+'Newlands Primary School'!G171+'OWLS Academy Trust'!G64+'Ravenhurst Primary School'!G157</f>
        <v>-25486.02</v>
      </c>
      <c r="H228" s="7">
        <f t="shared" si="40"/>
        <v>21.168734766230891</v>
      </c>
      <c r="J228" s="9">
        <f>'Fernvale Primary School'!J160+'Glenmere Primary School'!J152+'Hinckley Parks Primary'!J163+'Hollycroft Primary School'!J138+'Langmoor Primary School'!J147+'Little Hill Primary School'!J164+'New Lubbesthorpe Primary School'!J169+'Newlands Primary School'!J171+'OWLS Academy Trust'!J64+'Ravenhurst Primary School'!J157</f>
        <v>163739.25</v>
      </c>
      <c r="K228" s="9">
        <f>'Fernvale Primary School'!K160+'Glenmere Primary School'!K152+'Hinckley Parks Primary'!K163+'Hollycroft Primary School'!K138+'Langmoor Primary School'!K147+'Little Hill Primary School'!K164+'New Lubbesthorpe Primary School'!K169+'Newlands Primary School'!K171+'OWLS Academy Trust'!K64+'Ravenhurst Primary School'!K157</f>
        <v>157161.47</v>
      </c>
      <c r="L228" s="9">
        <f>'Fernvale Primary School'!L160+'Glenmere Primary School'!L152+'Hinckley Parks Primary'!L163+'Hollycroft Primary School'!L138+'Langmoor Primary School'!L147+'Little Hill Primary School'!L164+'New Lubbesthorpe Primary School'!L169+'Newlands Primary School'!L171+'OWLS Academy Trust'!L64+'Ravenhurst Primary School'!L157</f>
        <v>0</v>
      </c>
      <c r="M228" s="9">
        <f>'Fernvale Primary School'!M160+'Glenmere Primary School'!M152+'Hinckley Parks Primary'!M163+'Hollycroft Primary School'!M138+'Langmoor Primary School'!M147+'Little Hill Primary School'!M164+'New Lubbesthorpe Primary School'!M169+'Newlands Primary School'!M171+'OWLS Academy Trust'!M64+'Ravenhurst Primary School'!M157</f>
        <v>-6577.7800000000007</v>
      </c>
      <c r="N228" s="7">
        <f t="shared" si="41"/>
        <v>1.0418536426262748</v>
      </c>
      <c r="P228" s="9">
        <f>'Fernvale Primary School'!P160+'Glenmere Primary School'!P152+'Hinckley Parks Primary'!P163+'Hollycroft Primary School'!P138+'Langmoor Primary School'!P147+'Little Hill Primary School'!P164+'New Lubbesthorpe Primary School'!P169+'Newlands Primary School'!P171+'OWLS Academy Trust'!P64+'Ravenhurst Primary School'!P157</f>
        <v>159966.5</v>
      </c>
      <c r="Q228" s="9">
        <f>'Fernvale Primary School'!Q160+'Glenmere Primary School'!Q152+'Hinckley Parks Primary'!Q163+'Hollycroft Primary School'!Q138+'Langmoor Primary School'!Q147+'Little Hill Primary School'!Q164+'New Lubbesthorpe Primary School'!Q169+'Newlands Primary School'!Q171+'OWLS Academy Trust'!Q64+'Ravenhurst Primary School'!Q157</f>
        <v>157161.47</v>
      </c>
      <c r="R228" s="9">
        <f>'Fernvale Primary School'!R160+'Glenmere Primary School'!R152+'Hinckley Parks Primary'!R163+'Hollycroft Primary School'!R138+'Langmoor Primary School'!R147+'Little Hill Primary School'!R164+'New Lubbesthorpe Primary School'!R169+'Newlands Primary School'!R171+'OWLS Academy Trust'!R64+'Ravenhurst Primary School'!R157</f>
        <v>2805.0299999999997</v>
      </c>
      <c r="T228" s="9">
        <f>'Fernvale Primary School'!T160+'Glenmere Primary School'!T152+'Hinckley Parks Primary'!T163+'Hollycroft Primary School'!T138+'Langmoor Primary School'!T147+'Little Hill Primary School'!T164+'New Lubbesthorpe Primary School'!T169+'Newlands Primary School'!T171+'OWLS Academy Trust'!T64+'Ravenhurst Primary School'!T157</f>
        <v>157161.47</v>
      </c>
      <c r="U228" s="9">
        <f>'Fernvale Primary School'!U160+'Glenmere Primary School'!U152+'Hinckley Parks Primary'!U163+'Hollycroft Primary School'!U138+'Langmoor Primary School'!U147+'Little Hill Primary School'!U164+'New Lubbesthorpe Primary School'!U169+'Newlands Primary School'!U171+'OWLS Academy Trust'!U64+'Ravenhurst Primary School'!U157</f>
        <v>163739.25</v>
      </c>
      <c r="V228" s="9">
        <f>IF('Fernvale Primary School'!V160="",0,'Fernvale Primary School'!V160)+IF('Glenmere Primary School'!V152="",0,'Glenmere Primary School'!V152)+IF('Hinckley Parks Primary'!V163="",0,'Hinckley Parks Primary'!V163)+IF('Hollycroft Primary School'!V138="",0,'Hollycroft Primary School'!V138)+IF('Langmoor Primary School'!V147="",0,'Langmoor Primary School'!V147)+IF('Little Hill Primary School'!V164="",0,'Little Hill Primary School'!V164)+IF('New Lubbesthorpe Primary School'!V169="",0,'New Lubbesthorpe Primary School'!V169)+IF('Newlands Primary School'!V171="",0,'Newlands Primary School'!V171)+IF('OWLS Academy Trust'!V64="",0,'OWLS Academy Trust'!V64)+IF('Ravenhurst Primary School'!V157="",0,'Ravenhurst Primary School'!V157)</f>
        <v>0</v>
      </c>
      <c r="W228" s="9">
        <f>'Fernvale Primary School'!W160+'Glenmere Primary School'!W152+'Hinckley Parks Primary'!W163+'Hollycroft Primary School'!W138+'Langmoor Primary School'!W147+'Little Hill Primary School'!W164+'New Lubbesthorpe Primary School'!W169+'Newlands Primary School'!W171+'OWLS Academy Trust'!W64+'Ravenhurst Primary School'!W157</f>
        <v>0</v>
      </c>
      <c r="X228" s="9">
        <f>'Fernvale Primary School'!X160+'Glenmere Primary School'!X152+'Hinckley Parks Primary'!X163+'Hollycroft Primary School'!X138+'Langmoor Primary School'!X147+'Little Hill Primary School'!X164+'New Lubbesthorpe Primary School'!X169+'Newlands Primary School'!X171+'OWLS Academy Trust'!X64+'Ravenhurst Primary School'!X157</f>
        <v>163739.25</v>
      </c>
      <c r="Y228" s="9">
        <f>'Fernvale Primary School'!Y160+'Glenmere Primary School'!Y152+'Hinckley Parks Primary'!Y163+'Hollycroft Primary School'!Y138+'Langmoor Primary School'!Y147+'Little Hill Primary School'!Y164+'New Lubbesthorpe Primary School'!Y169+'Newlands Primary School'!Y171+'OWLS Academy Trust'!Y64+'Ravenhurst Primary School'!Y157</f>
        <v>-6577.7800000000061</v>
      </c>
      <c r="Z228" s="7">
        <f t="shared" si="42"/>
        <v>-4.1853642626274785E-2</v>
      </c>
    </row>
    <row r="229" spans="2:26" hidden="1" outlineLevel="1" x14ac:dyDescent="0.25">
      <c r="C229" s="8" t="s">
        <v>236</v>
      </c>
      <c r="D229" s="9">
        <f>'Fernvale Primary School'!D161+'Glenmere Primary School'!D153+'Hinckley Parks Primary'!D164+'Hollycroft Primary School'!D139+'Langmoor Primary School'!D148+'Little Hill Primary School'!D165+'New Lubbesthorpe Primary School'!D170+'Newlands Primary School'!D172+'Ravenhurst Primary School'!D158</f>
        <v>0</v>
      </c>
      <c r="E229" s="9">
        <f>'Fernvale Primary School'!E161+'Glenmere Primary School'!E153+'Hinckley Parks Primary'!E164+'Hollycroft Primary School'!E139+'Langmoor Primary School'!E148+'Little Hill Primary School'!E165+'New Lubbesthorpe Primary School'!E170+'Newlands Primary School'!E172+'Ravenhurst Primary School'!E158</f>
        <v>605</v>
      </c>
      <c r="F229" s="9">
        <f>'Fernvale Primary School'!F161+'Glenmere Primary School'!F153+'Hinckley Parks Primary'!F164+'Hollycroft Primary School'!F139+'Langmoor Primary School'!F148+'Little Hill Primary School'!F165+'New Lubbesthorpe Primary School'!F170+'Newlands Primary School'!F172+'Ravenhurst Primary School'!F158</f>
        <v>0</v>
      </c>
      <c r="G229" s="9">
        <f>'Fernvale Primary School'!G161+'Glenmere Primary School'!G153+'Hinckley Parks Primary'!G164+'Hollycroft Primary School'!G139+'Langmoor Primary School'!G148+'Little Hill Primary School'!G165+'New Lubbesthorpe Primary School'!G170+'Newlands Primary School'!G172+'Ravenhurst Primary School'!G158</f>
        <v>605</v>
      </c>
      <c r="H229" s="7">
        <f t="shared" si="40"/>
        <v>0</v>
      </c>
      <c r="J229" s="9">
        <f>'Fernvale Primary School'!J161+'Glenmere Primary School'!J153+'Hinckley Parks Primary'!J164+'Hollycroft Primary School'!J139+'Langmoor Primary School'!J148+'Little Hill Primary School'!J165+'New Lubbesthorpe Primary School'!J170+'Newlands Primary School'!J172+'Ravenhurst Primary School'!J158</f>
        <v>25994.94</v>
      </c>
      <c r="K229" s="9">
        <f>'Fernvale Primary School'!K161+'Glenmere Primary School'!K153+'Hinckley Parks Primary'!K164+'Hollycroft Primary School'!K139+'Langmoor Primary School'!K148+'Little Hill Primary School'!K165+'New Lubbesthorpe Primary School'!K170+'Newlands Primary School'!K172+'Ravenhurst Primary School'!K158</f>
        <v>31460.059999999998</v>
      </c>
      <c r="L229" s="9">
        <f>'Fernvale Primary School'!L161+'Glenmere Primary School'!L153+'Hinckley Parks Primary'!L164+'Hollycroft Primary School'!L139+'Langmoor Primary School'!L148+'Little Hill Primary School'!L165+'New Lubbesthorpe Primary School'!L170+'Newlands Primary School'!L172+'Ravenhurst Primary School'!L158</f>
        <v>0</v>
      </c>
      <c r="M229" s="9">
        <f>'Fernvale Primary School'!M161+'Glenmere Primary School'!M153+'Hinckley Parks Primary'!M164+'Hollycroft Primary School'!M139+'Langmoor Primary School'!M148+'Little Hill Primary School'!M165+'New Lubbesthorpe Primary School'!M170+'Newlands Primary School'!M172+'Ravenhurst Primary School'!M158</f>
        <v>5465.1200000000008</v>
      </c>
      <c r="N229" s="7">
        <f t="shared" si="41"/>
        <v>0.82628386595575476</v>
      </c>
      <c r="P229" s="9">
        <f>'Fernvale Primary School'!P161+'Glenmere Primary School'!P153+'Hinckley Parks Primary'!P164+'Hollycroft Primary School'!P139+'Langmoor Primary School'!P148+'Little Hill Primary School'!P165+'New Lubbesthorpe Primary School'!P170+'Newlands Primary School'!P172+'Ravenhurst Primary School'!P158</f>
        <v>24960.39</v>
      </c>
      <c r="Q229" s="9">
        <f>'Fernvale Primary School'!Q161+'Glenmere Primary School'!Q153+'Hinckley Parks Primary'!Q164+'Hollycroft Primary School'!Q139+'Langmoor Primary School'!Q148+'Little Hill Primary School'!Q165+'New Lubbesthorpe Primary School'!Q170+'Newlands Primary School'!Q172+'Ravenhurst Primary School'!Q158</f>
        <v>31460.059999999998</v>
      </c>
      <c r="R229" s="9">
        <f>'Fernvale Primary School'!R161+'Glenmere Primary School'!R153+'Hinckley Parks Primary'!R164+'Hollycroft Primary School'!R139+'Langmoor Primary School'!R148+'Little Hill Primary School'!R165+'New Lubbesthorpe Primary School'!R170+'Newlands Primary School'!R172+'Ravenhurst Primary School'!R158</f>
        <v>-6499.67</v>
      </c>
      <c r="T229" s="9">
        <f>'Fernvale Primary School'!T161+'Glenmere Primary School'!T153+'Hinckley Parks Primary'!T164+'Hollycroft Primary School'!T139+'Langmoor Primary School'!T148+'Little Hill Primary School'!T165+'New Lubbesthorpe Primary School'!T170+'Newlands Primary School'!T172+'Ravenhurst Primary School'!T158</f>
        <v>31460.059999999998</v>
      </c>
      <c r="U229" s="9">
        <f>'Fernvale Primary School'!U161+'Glenmere Primary School'!U153+'Hinckley Parks Primary'!U164+'Hollycroft Primary School'!U139+'Langmoor Primary School'!U148+'Little Hill Primary School'!U165+'New Lubbesthorpe Primary School'!U170+'Newlands Primary School'!U172+'Ravenhurst Primary School'!U158</f>
        <v>25994.94</v>
      </c>
      <c r="V229" s="9">
        <f>IF('Fernvale Primary School'!V161="",0,'Fernvale Primary School'!V161)+IF('Glenmere Primary School'!V153="",0,'Glenmere Primary School'!V153)+IF('Hinckley Parks Primary'!V164="",0,'Hinckley Parks Primary'!V164)+IF('Hollycroft Primary School'!V139="",0,'Hollycroft Primary School'!V139)+IF('Langmoor Primary School'!V148="",0,'Langmoor Primary School'!V148)+IF('Little Hill Primary School'!V165="",0,'Little Hill Primary School'!V165)+IF('New Lubbesthorpe Primary School'!V170="",0,'New Lubbesthorpe Primary School'!V170)+IF('Newlands Primary School'!V172="",0,'Newlands Primary School'!V172)+IF('Ravenhurst Primary School'!V158="",0,'Ravenhurst Primary School'!V158)</f>
        <v>0</v>
      </c>
      <c r="W229" s="9">
        <f>'Fernvale Primary School'!W161+'Glenmere Primary School'!W153+'Hinckley Parks Primary'!W164+'Hollycroft Primary School'!W139+'Langmoor Primary School'!W148+'Little Hill Primary School'!W165+'New Lubbesthorpe Primary School'!W170+'Newlands Primary School'!W172+'Ravenhurst Primary School'!W158</f>
        <v>0</v>
      </c>
      <c r="X229" s="9">
        <f>'Fernvale Primary School'!X161+'Glenmere Primary School'!X153+'Hinckley Parks Primary'!X164+'Hollycroft Primary School'!X139+'Langmoor Primary School'!X148+'Little Hill Primary School'!X165+'New Lubbesthorpe Primary School'!X170+'Newlands Primary School'!X172+'Ravenhurst Primary School'!X158</f>
        <v>25994.94</v>
      </c>
      <c r="Y229" s="9">
        <f>'Fernvale Primary School'!Y161+'Glenmere Primary School'!Y153+'Hinckley Parks Primary'!Y164+'Hollycroft Primary School'!Y139+'Langmoor Primary School'!Y148+'Little Hill Primary School'!Y165+'New Lubbesthorpe Primary School'!Y170+'Newlands Primary School'!Y172+'Ravenhurst Primary School'!Y158</f>
        <v>5465.119999999999</v>
      </c>
      <c r="Z229" s="7">
        <f t="shared" si="42"/>
        <v>0.1737161340442453</v>
      </c>
    </row>
    <row r="230" spans="2:26" hidden="1" outlineLevel="1" x14ac:dyDescent="0.25">
      <c r="C230" s="8" t="s">
        <v>237</v>
      </c>
      <c r="D230" s="9">
        <f>'Fernvale Primary School'!D162+'Hinckley Parks Primary'!D165</f>
        <v>0</v>
      </c>
      <c r="E230" s="9">
        <f>'Fernvale Primary School'!E162+'Hinckley Parks Primary'!E165</f>
        <v>0</v>
      </c>
      <c r="F230" s="9">
        <f>'Fernvale Primary School'!F162+'Hinckley Parks Primary'!F165</f>
        <v>0</v>
      </c>
      <c r="G230" s="9">
        <f>'Fernvale Primary School'!G162+'Hinckley Parks Primary'!G165</f>
        <v>0</v>
      </c>
      <c r="H230" s="7">
        <f t="shared" si="40"/>
        <v>0</v>
      </c>
      <c r="J230" s="9">
        <f>'Fernvale Primary School'!J162+'Hinckley Parks Primary'!J165</f>
        <v>65.289999999999992</v>
      </c>
      <c r="K230" s="9">
        <f>'Fernvale Primary School'!K162+'Hinckley Parks Primary'!K165</f>
        <v>0</v>
      </c>
      <c r="L230" s="9">
        <f>'Fernvale Primary School'!L162+'Hinckley Parks Primary'!L165</f>
        <v>0</v>
      </c>
      <c r="M230" s="9">
        <f>'Fernvale Primary School'!M162+'Hinckley Parks Primary'!M165</f>
        <v>-65.289999999999992</v>
      </c>
      <c r="N230" s="7">
        <f t="shared" si="41"/>
        <v>0</v>
      </c>
      <c r="P230" s="9">
        <f>'Fernvale Primary School'!P162+'Hinckley Parks Primary'!P165</f>
        <v>0</v>
      </c>
      <c r="Q230" s="9">
        <f>'Fernvale Primary School'!Q162+'Hinckley Parks Primary'!Q165</f>
        <v>0</v>
      </c>
      <c r="R230" s="9">
        <f>'Fernvale Primary School'!R162+'Hinckley Parks Primary'!R165</f>
        <v>0</v>
      </c>
      <c r="T230" s="9">
        <f>'Fernvale Primary School'!T162+'Hinckley Parks Primary'!T165</f>
        <v>0</v>
      </c>
      <c r="U230" s="9">
        <f>'Fernvale Primary School'!U162+'Hinckley Parks Primary'!U165</f>
        <v>65.289999999999992</v>
      </c>
      <c r="V230" s="9">
        <f>IF('Fernvale Primary School'!V162="",0,'Fernvale Primary School'!V162)+IF('Hinckley Parks Primary'!V165="",0,'Hinckley Parks Primary'!V165)</f>
        <v>0</v>
      </c>
      <c r="W230" s="9">
        <f>'Fernvale Primary School'!W162+'Hinckley Parks Primary'!W165</f>
        <v>0</v>
      </c>
      <c r="X230" s="9">
        <f>'Fernvale Primary School'!X162+'Hinckley Parks Primary'!X165</f>
        <v>65.289999999999992</v>
      </c>
      <c r="Y230" s="9">
        <f>'Fernvale Primary School'!Y162+'Hinckley Parks Primary'!Y165</f>
        <v>-65.289999999999992</v>
      </c>
      <c r="Z230" s="7">
        <f t="shared" si="42"/>
        <v>0</v>
      </c>
    </row>
    <row r="231" spans="2:26" hidden="1" outlineLevel="1" x14ac:dyDescent="0.25">
      <c r="C231" s="8" t="s">
        <v>238</v>
      </c>
      <c r="D231" s="9">
        <f>'Glenmere Primary School'!D146+'Langmoor Primary School'!D141+'New Lubbesthorpe Primary School'!D163+'Ravenhurst Primary School'!D153</f>
        <v>0</v>
      </c>
      <c r="E231" s="9">
        <f>'Glenmere Primary School'!E146+'Langmoor Primary School'!E141+'New Lubbesthorpe Primary School'!E163+'Ravenhurst Primary School'!E153</f>
        <v>0</v>
      </c>
      <c r="F231" s="9">
        <f>'Glenmere Primary School'!F146+'Langmoor Primary School'!F141+'New Lubbesthorpe Primary School'!F163+'Ravenhurst Primary School'!F153</f>
        <v>0</v>
      </c>
      <c r="G231" s="9">
        <f>'Glenmere Primary School'!G146+'Langmoor Primary School'!G141+'New Lubbesthorpe Primary School'!G163+'Ravenhurst Primary School'!G153</f>
        <v>0</v>
      </c>
      <c r="H231" s="7">
        <f t="shared" ref="H231:H262" si="46">IF(E231&lt;&gt;0, (D231+F231)/E231, 0)</f>
        <v>0</v>
      </c>
      <c r="J231" s="9">
        <f>'Glenmere Primary School'!J146+'Langmoor Primary School'!J141+'New Lubbesthorpe Primary School'!J163+'Ravenhurst Primary School'!J153</f>
        <v>11040.619999999999</v>
      </c>
      <c r="K231" s="9">
        <f>'Glenmere Primary School'!K146+'Langmoor Primary School'!K141+'New Lubbesthorpe Primary School'!K163+'Ravenhurst Primary School'!K153</f>
        <v>0</v>
      </c>
      <c r="L231" s="9">
        <f>'Glenmere Primary School'!L146+'Langmoor Primary School'!L141+'New Lubbesthorpe Primary School'!L163+'Ravenhurst Primary School'!L153</f>
        <v>0</v>
      </c>
      <c r="M231" s="9">
        <f>'Glenmere Primary School'!M146+'Langmoor Primary School'!M141+'New Lubbesthorpe Primary School'!M163+'Ravenhurst Primary School'!M153</f>
        <v>-11040.619999999999</v>
      </c>
      <c r="N231" s="7">
        <f t="shared" ref="N231:N262" si="47">IF(K231&lt;&gt;0, (J231+L231)/K231, 0)</f>
        <v>0</v>
      </c>
      <c r="P231" s="9">
        <f>'Glenmere Primary School'!P146+'Langmoor Primary School'!P141+'New Lubbesthorpe Primary School'!P163+'Ravenhurst Primary School'!P153</f>
        <v>0</v>
      </c>
      <c r="Q231" s="9">
        <f>'Glenmere Primary School'!Q146+'Langmoor Primary School'!Q141+'New Lubbesthorpe Primary School'!Q163+'Ravenhurst Primary School'!Q153</f>
        <v>0</v>
      </c>
      <c r="R231" s="9">
        <f>'Glenmere Primary School'!R146+'Langmoor Primary School'!R141+'New Lubbesthorpe Primary School'!R163+'Ravenhurst Primary School'!R153</f>
        <v>0</v>
      </c>
      <c r="T231" s="9">
        <f>'Glenmere Primary School'!T146+'Langmoor Primary School'!T141+'New Lubbesthorpe Primary School'!T163+'Ravenhurst Primary School'!T153</f>
        <v>0</v>
      </c>
      <c r="U231" s="9">
        <f>'Glenmere Primary School'!U146+'Langmoor Primary School'!U141+'New Lubbesthorpe Primary School'!U163+'Ravenhurst Primary School'!U153</f>
        <v>11040.619999999999</v>
      </c>
      <c r="V231" s="9">
        <f>IF('Glenmere Primary School'!V146="",0,'Glenmere Primary School'!V146)+IF('Langmoor Primary School'!V141="",0,'Langmoor Primary School'!V141)+IF('New Lubbesthorpe Primary School'!V163="",0,'New Lubbesthorpe Primary School'!V163)+IF('Ravenhurst Primary School'!V153="",0,'Ravenhurst Primary School'!V153)</f>
        <v>0</v>
      </c>
      <c r="W231" s="9">
        <f>'Glenmere Primary School'!W146+'Langmoor Primary School'!W141+'New Lubbesthorpe Primary School'!W163+'Ravenhurst Primary School'!W153</f>
        <v>0</v>
      </c>
      <c r="X231" s="9">
        <f>'Glenmere Primary School'!X146+'Langmoor Primary School'!X141+'New Lubbesthorpe Primary School'!X163+'Ravenhurst Primary School'!X153</f>
        <v>11040.619999999999</v>
      </c>
      <c r="Y231" s="9">
        <f>'Glenmere Primary School'!Y146+'Langmoor Primary School'!Y141+'New Lubbesthorpe Primary School'!Y163+'Ravenhurst Primary School'!Y153</f>
        <v>-11040.619999999999</v>
      </c>
      <c r="Z231" s="7">
        <f t="shared" ref="Z231:Z262" si="48">IF(T231&lt;&gt;0, Y231/T231, 0)</f>
        <v>0</v>
      </c>
    </row>
    <row r="232" spans="2:26" hidden="1" outlineLevel="1" x14ac:dyDescent="0.25">
      <c r="C232" s="8" t="s">
        <v>239</v>
      </c>
      <c r="D232" s="9">
        <f>'Hinckley Parks Primary'!D166+'New Lubbesthorpe Primary School'!D171</f>
        <v>0</v>
      </c>
      <c r="E232" s="9">
        <f>'Hinckley Parks Primary'!E166+'New Lubbesthorpe Primary School'!E171</f>
        <v>0</v>
      </c>
      <c r="F232" s="9">
        <f>'Hinckley Parks Primary'!F166+'New Lubbesthorpe Primary School'!F171</f>
        <v>0</v>
      </c>
      <c r="G232" s="9">
        <f>'Hinckley Parks Primary'!G166+'New Lubbesthorpe Primary School'!G171</f>
        <v>0</v>
      </c>
      <c r="H232" s="7">
        <f t="shared" si="46"/>
        <v>0</v>
      </c>
      <c r="J232" s="9">
        <f>'Hinckley Parks Primary'!J166+'New Lubbesthorpe Primary School'!J171</f>
        <v>33</v>
      </c>
      <c r="K232" s="9">
        <f>'Hinckley Parks Primary'!K166+'New Lubbesthorpe Primary School'!K171</f>
        <v>90.18</v>
      </c>
      <c r="L232" s="9">
        <f>'Hinckley Parks Primary'!L166+'New Lubbesthorpe Primary School'!L171</f>
        <v>0</v>
      </c>
      <c r="M232" s="9">
        <f>'Hinckley Parks Primary'!M166+'New Lubbesthorpe Primary School'!M171</f>
        <v>57.180000000000007</v>
      </c>
      <c r="N232" s="7">
        <f t="shared" si="47"/>
        <v>0.36593479707252158</v>
      </c>
      <c r="P232" s="9">
        <f>'Hinckley Parks Primary'!P166+'New Lubbesthorpe Primary School'!P171</f>
        <v>0</v>
      </c>
      <c r="Q232" s="9">
        <f>'Hinckley Parks Primary'!Q166+'New Lubbesthorpe Primary School'!Q171</f>
        <v>90.18</v>
      </c>
      <c r="R232" s="9">
        <f>'Hinckley Parks Primary'!R166+'New Lubbesthorpe Primary School'!R171</f>
        <v>-90.18</v>
      </c>
      <c r="T232" s="9">
        <f>'Hinckley Parks Primary'!T166+'New Lubbesthorpe Primary School'!T171</f>
        <v>90.18</v>
      </c>
      <c r="U232" s="9">
        <f>'Hinckley Parks Primary'!U166+'New Lubbesthorpe Primary School'!U171</f>
        <v>33</v>
      </c>
      <c r="V232" s="9">
        <f>IF('Hinckley Parks Primary'!V166="",0,'Hinckley Parks Primary'!V166)+IF('New Lubbesthorpe Primary School'!V171="",0,'New Lubbesthorpe Primary School'!V171)</f>
        <v>0</v>
      </c>
      <c r="W232" s="9">
        <f>'Hinckley Parks Primary'!W166+'New Lubbesthorpe Primary School'!W171</f>
        <v>0</v>
      </c>
      <c r="X232" s="9">
        <f>'Hinckley Parks Primary'!X166+'New Lubbesthorpe Primary School'!X171</f>
        <v>33</v>
      </c>
      <c r="Y232" s="9">
        <f>'Hinckley Parks Primary'!Y166+'New Lubbesthorpe Primary School'!Y171</f>
        <v>57.180000000000007</v>
      </c>
      <c r="Z232" s="7">
        <f t="shared" si="48"/>
        <v>0.63406520292747837</v>
      </c>
    </row>
    <row r="233" spans="2:26" hidden="1" outlineLevel="1" x14ac:dyDescent="0.25">
      <c r="C233" s="8" t="s">
        <v>240</v>
      </c>
      <c r="D233" s="9">
        <f>'Little Hill Primary School'!D166</f>
        <v>0</v>
      </c>
      <c r="E233" s="9">
        <f>'Little Hill Primary School'!E166</f>
        <v>0</v>
      </c>
      <c r="F233" s="9">
        <f>'Little Hill Primary School'!F166</f>
        <v>0</v>
      </c>
      <c r="G233" s="9">
        <f>'Little Hill Primary School'!G166</f>
        <v>0</v>
      </c>
      <c r="H233" s="7">
        <f t="shared" si="46"/>
        <v>0</v>
      </c>
      <c r="J233" s="9">
        <f>'Little Hill Primary School'!J166</f>
        <v>40</v>
      </c>
      <c r="K233" s="9">
        <f>'Little Hill Primary School'!K166</f>
        <v>0</v>
      </c>
      <c r="L233" s="9">
        <f>'Little Hill Primary School'!L166</f>
        <v>0</v>
      </c>
      <c r="M233" s="9">
        <f>'Little Hill Primary School'!M166</f>
        <v>-40</v>
      </c>
      <c r="N233" s="7">
        <f t="shared" si="47"/>
        <v>0</v>
      </c>
      <c r="P233" s="9">
        <f>'Little Hill Primary School'!P166</f>
        <v>0</v>
      </c>
      <c r="Q233" s="9">
        <f>'Little Hill Primary School'!Q166</f>
        <v>0</v>
      </c>
      <c r="R233" s="9">
        <f>'Little Hill Primary School'!R166</f>
        <v>0</v>
      </c>
      <c r="T233" s="9">
        <f>'Little Hill Primary School'!T166</f>
        <v>0</v>
      </c>
      <c r="U233" s="9">
        <f>'Little Hill Primary School'!U166</f>
        <v>40</v>
      </c>
      <c r="V233" s="9">
        <f>IF('Little Hill Primary School'!V166="",0,'Little Hill Primary School'!V166)</f>
        <v>0</v>
      </c>
      <c r="W233" s="9">
        <f>'Little Hill Primary School'!W166</f>
        <v>0</v>
      </c>
      <c r="X233" s="9">
        <f>'Little Hill Primary School'!X166</f>
        <v>40</v>
      </c>
      <c r="Y233" s="9">
        <f>'Little Hill Primary School'!Y166</f>
        <v>-40</v>
      </c>
      <c r="Z233" s="7">
        <f t="shared" si="48"/>
        <v>0</v>
      </c>
    </row>
    <row r="234" spans="2:26" collapsed="1" x14ac:dyDescent="0.25">
      <c r="B234" t="s">
        <v>241</v>
      </c>
      <c r="D234" s="6">
        <f>SUM(D235:D255)</f>
        <v>50018.78</v>
      </c>
      <c r="E234" s="6">
        <f>SUM(E235:E255)</f>
        <v>5110.79</v>
      </c>
      <c r="F234" s="6">
        <f>SUM(F235:F255)</f>
        <v>0</v>
      </c>
      <c r="G234" s="6">
        <f>SUM(G235:G255)</f>
        <v>-44907.99</v>
      </c>
      <c r="H234" s="7">
        <f t="shared" si="46"/>
        <v>9.7868979159777645</v>
      </c>
      <c r="J234" s="6">
        <f>SUM(J235:J255)</f>
        <v>172825.65</v>
      </c>
      <c r="K234" s="6">
        <f>SUM(K235:K255)</f>
        <v>116921.89</v>
      </c>
      <c r="L234" s="6">
        <f>SUM(L235:L255)</f>
        <v>0</v>
      </c>
      <c r="M234" s="6">
        <f>SUM(M235:M255)</f>
        <v>-55903.76</v>
      </c>
      <c r="N234" s="7">
        <f t="shared" si="47"/>
        <v>1.4781291167975474</v>
      </c>
      <c r="P234" s="6">
        <f>SUM(P235:P255)</f>
        <v>104891.75</v>
      </c>
      <c r="Q234" s="6">
        <f>SUM(Q235:Q255)</f>
        <v>116921.89</v>
      </c>
      <c r="R234" s="6">
        <f>SUM(R235:R255)</f>
        <v>-12030.14</v>
      </c>
      <c r="T234" s="6">
        <f t="shared" ref="T234:Y234" si="49">SUM(T235:T255)</f>
        <v>116921.89</v>
      </c>
      <c r="U234" s="6">
        <f t="shared" si="49"/>
        <v>172825.65</v>
      </c>
      <c r="V234" s="6">
        <f t="shared" si="49"/>
        <v>0</v>
      </c>
      <c r="W234" s="6">
        <f t="shared" si="49"/>
        <v>0</v>
      </c>
      <c r="X234" s="6">
        <f t="shared" si="49"/>
        <v>172825.65</v>
      </c>
      <c r="Y234" s="6">
        <f t="shared" si="49"/>
        <v>-55903.76</v>
      </c>
      <c r="Z234" s="7">
        <f t="shared" si="48"/>
        <v>-0.47812911679754749</v>
      </c>
    </row>
    <row r="235" spans="2:26" hidden="1" outlineLevel="1" x14ac:dyDescent="0.25">
      <c r="C235" s="8" t="s">
        <v>242</v>
      </c>
      <c r="D235" s="9">
        <f>'Fernvale Primary School'!D164+'Glenmere Primary School'!D155+'Hinckley Parks Primary'!D168+'Hollycroft Primary School'!D141+'Langmoor Primary School'!D150+'Little Hill Primary School'!D168+'New Lubbesthorpe Primary School'!D173+'Newlands Primary School'!D174+'Ravenhurst Primary School'!D160</f>
        <v>2330.48</v>
      </c>
      <c r="E235" s="9">
        <f>'Fernvale Primary School'!E164+'Glenmere Primary School'!E155+'Hinckley Parks Primary'!E168+'Hollycroft Primary School'!E141+'Langmoor Primary School'!E150+'Little Hill Primary School'!E168+'New Lubbesthorpe Primary School'!E173+'Newlands Primary School'!E174+'Ravenhurst Primary School'!E160</f>
        <v>0</v>
      </c>
      <c r="F235" s="9">
        <f>'Fernvale Primary School'!F164+'Glenmere Primary School'!F155+'Hinckley Parks Primary'!F168+'Hollycroft Primary School'!F141+'Langmoor Primary School'!F150+'Little Hill Primary School'!F168+'New Lubbesthorpe Primary School'!F173+'Newlands Primary School'!F174+'Ravenhurst Primary School'!F160</f>
        <v>0</v>
      </c>
      <c r="G235" s="9">
        <f>'Fernvale Primary School'!G164+'Glenmere Primary School'!G155+'Hinckley Parks Primary'!G168+'Hollycroft Primary School'!G141+'Langmoor Primary School'!G150+'Little Hill Primary School'!G168+'New Lubbesthorpe Primary School'!G173+'Newlands Primary School'!G174+'Ravenhurst Primary School'!G160</f>
        <v>-2330.48</v>
      </c>
      <c r="H235" s="7">
        <f t="shared" si="46"/>
        <v>0</v>
      </c>
      <c r="J235" s="9">
        <f>'Fernvale Primary School'!J164+'Glenmere Primary School'!J155+'Hinckley Parks Primary'!J168+'Hollycroft Primary School'!J141+'Langmoor Primary School'!J150+'Little Hill Primary School'!J168+'New Lubbesthorpe Primary School'!J173+'Newlands Primary School'!J174+'Ravenhurst Primary School'!J160</f>
        <v>38032.839999999997</v>
      </c>
      <c r="K235" s="9">
        <f>'Fernvale Primary School'!K164+'Glenmere Primary School'!K155+'Hinckley Parks Primary'!K168+'Hollycroft Primary School'!K141+'Langmoor Primary School'!K150+'Little Hill Primary School'!K168+'New Lubbesthorpe Primary School'!K173+'Newlands Primary School'!K174+'Ravenhurst Primary School'!K160</f>
        <v>27871.56</v>
      </c>
      <c r="L235" s="9">
        <f>'Fernvale Primary School'!L164+'Glenmere Primary School'!L155+'Hinckley Parks Primary'!L168+'Hollycroft Primary School'!L141+'Langmoor Primary School'!L150+'Little Hill Primary School'!L168+'New Lubbesthorpe Primary School'!L173+'Newlands Primary School'!L174+'Ravenhurst Primary School'!L160</f>
        <v>0</v>
      </c>
      <c r="M235" s="9">
        <f>'Fernvale Primary School'!M164+'Glenmere Primary School'!M155+'Hinckley Parks Primary'!M168+'Hollycroft Primary School'!M141+'Langmoor Primary School'!M150+'Little Hill Primary School'!M168+'New Lubbesthorpe Primary School'!M173+'Newlands Primary School'!M174+'Ravenhurst Primary School'!M160</f>
        <v>-10161.279999999999</v>
      </c>
      <c r="N235" s="7">
        <f t="shared" si="47"/>
        <v>1.3645752157396283</v>
      </c>
      <c r="P235" s="9">
        <f>'Fernvale Primary School'!P164+'Glenmere Primary School'!P155+'Hinckley Parks Primary'!P168+'Hollycroft Primary School'!P141+'Langmoor Primary School'!P150+'Little Hill Primary School'!P168+'New Lubbesthorpe Primary School'!P173+'Newlands Primary School'!P174+'Ravenhurst Primary School'!P160</f>
        <v>24692.010000000002</v>
      </c>
      <c r="Q235" s="9">
        <f>'Fernvale Primary School'!Q164+'Glenmere Primary School'!Q155+'Hinckley Parks Primary'!Q168+'Hollycroft Primary School'!Q141+'Langmoor Primary School'!Q150+'Little Hill Primary School'!Q168+'New Lubbesthorpe Primary School'!Q173+'Newlands Primary School'!Q174+'Ravenhurst Primary School'!Q160</f>
        <v>27871.56</v>
      </c>
      <c r="R235" s="9">
        <f>'Fernvale Primary School'!R164+'Glenmere Primary School'!R155+'Hinckley Parks Primary'!R168+'Hollycroft Primary School'!R141+'Langmoor Primary School'!R150+'Little Hill Primary School'!R168+'New Lubbesthorpe Primary School'!R173+'Newlands Primary School'!R174+'Ravenhurst Primary School'!R160</f>
        <v>-3179.55</v>
      </c>
      <c r="T235" s="9">
        <f>'Fernvale Primary School'!T164+'Glenmere Primary School'!T155+'Hinckley Parks Primary'!T168+'Hollycroft Primary School'!T141+'Langmoor Primary School'!T150+'Little Hill Primary School'!T168+'New Lubbesthorpe Primary School'!T173+'Newlands Primary School'!T174+'Ravenhurst Primary School'!T160</f>
        <v>27871.56</v>
      </c>
      <c r="U235" s="9">
        <f>'Fernvale Primary School'!U164+'Glenmere Primary School'!U155+'Hinckley Parks Primary'!U168+'Hollycroft Primary School'!U141+'Langmoor Primary School'!U150+'Little Hill Primary School'!U168+'New Lubbesthorpe Primary School'!U173+'Newlands Primary School'!U174+'Ravenhurst Primary School'!U160</f>
        <v>38032.839999999997</v>
      </c>
      <c r="V235" s="9">
        <f>IF('Fernvale Primary School'!V164="",0,'Fernvale Primary School'!V164)+IF('Glenmere Primary School'!V155="",0,'Glenmere Primary School'!V155)+IF('Hinckley Parks Primary'!V168="",0,'Hinckley Parks Primary'!V168)+IF('Hollycroft Primary School'!V141="",0,'Hollycroft Primary School'!V141)+IF('Langmoor Primary School'!V150="",0,'Langmoor Primary School'!V150)+IF('Little Hill Primary School'!V168="",0,'Little Hill Primary School'!V168)+IF('New Lubbesthorpe Primary School'!V173="",0,'New Lubbesthorpe Primary School'!V173)+IF('Newlands Primary School'!V174="",0,'Newlands Primary School'!V174)+IF('Ravenhurst Primary School'!V160="",0,'Ravenhurst Primary School'!V160)</f>
        <v>0</v>
      </c>
      <c r="W235" s="9">
        <f>'Fernvale Primary School'!W164+'Glenmere Primary School'!W155+'Hinckley Parks Primary'!W168+'Hollycroft Primary School'!W141+'Langmoor Primary School'!W150+'Little Hill Primary School'!W168+'New Lubbesthorpe Primary School'!W173+'Newlands Primary School'!W174+'Ravenhurst Primary School'!W160</f>
        <v>0</v>
      </c>
      <c r="X235" s="9">
        <f>'Fernvale Primary School'!X164+'Glenmere Primary School'!X155+'Hinckley Parks Primary'!X168+'Hollycroft Primary School'!X141+'Langmoor Primary School'!X150+'Little Hill Primary School'!X168+'New Lubbesthorpe Primary School'!X173+'Newlands Primary School'!X174+'Ravenhurst Primary School'!X160</f>
        <v>38032.839999999997</v>
      </c>
      <c r="Y235" s="9">
        <f>'Fernvale Primary School'!Y164+'Glenmere Primary School'!Y155+'Hinckley Parks Primary'!Y168+'Hollycroft Primary School'!Y141+'Langmoor Primary School'!Y150+'Little Hill Primary School'!Y168+'New Lubbesthorpe Primary School'!Y173+'Newlands Primary School'!Y174+'Ravenhurst Primary School'!Y160</f>
        <v>-10161.279999999999</v>
      </c>
      <c r="Z235" s="7">
        <f t="shared" si="48"/>
        <v>-0.36457521573962842</v>
      </c>
    </row>
    <row r="236" spans="2:26" hidden="1" outlineLevel="1" x14ac:dyDescent="0.25">
      <c r="C236" s="8" t="s">
        <v>243</v>
      </c>
      <c r="D236" s="9">
        <f>'Fernvale Primary School'!D165+'Glenmere Primary School'!D156+'Hinckley Parks Primary'!D169+'Hollycroft Primary School'!D142+'Langmoor Primary School'!D151+'Little Hill Primary School'!D169+'New Lubbesthorpe Primary School'!D175+'Newlands Primary School'!D175+'Ravenhurst Primary School'!D161</f>
        <v>119.85</v>
      </c>
      <c r="E236" s="9">
        <f>'Fernvale Primary School'!E165+'Glenmere Primary School'!E156+'Hinckley Parks Primary'!E169+'Hollycroft Primary School'!E142+'Langmoor Primary School'!E151+'Little Hill Primary School'!E169+'New Lubbesthorpe Primary School'!E175+'Newlands Primary School'!E175+'Ravenhurst Primary School'!E161</f>
        <v>33.33</v>
      </c>
      <c r="F236" s="9">
        <f>'Fernvale Primary School'!F165+'Glenmere Primary School'!F156+'Hinckley Parks Primary'!F169+'Hollycroft Primary School'!F142+'Langmoor Primary School'!F151+'Little Hill Primary School'!F169+'New Lubbesthorpe Primary School'!F175+'Newlands Primary School'!F175+'Ravenhurst Primary School'!F161</f>
        <v>0</v>
      </c>
      <c r="G236" s="9">
        <f>'Fernvale Primary School'!G165+'Glenmere Primary School'!G156+'Hinckley Parks Primary'!G169+'Hollycroft Primary School'!G142+'Langmoor Primary School'!G151+'Little Hill Primary School'!G169+'New Lubbesthorpe Primary School'!G175+'Newlands Primary School'!G175+'Ravenhurst Primary School'!G161</f>
        <v>-86.52</v>
      </c>
      <c r="H236" s="7">
        <f t="shared" si="46"/>
        <v>3.5958595859585958</v>
      </c>
      <c r="J236" s="9">
        <f>'Fernvale Primary School'!J165+'Glenmere Primary School'!J156+'Hinckley Parks Primary'!J169+'Hollycroft Primary School'!J142+'Langmoor Primary School'!J151+'Little Hill Primary School'!J169+'New Lubbesthorpe Primary School'!J175+'Newlands Primary School'!J175+'Ravenhurst Primary School'!J161</f>
        <v>20988.34</v>
      </c>
      <c r="K236" s="9">
        <f>'Fernvale Primary School'!K165+'Glenmere Primary School'!K156+'Hinckley Parks Primary'!K169+'Hollycroft Primary School'!K142+'Langmoor Primary School'!K151+'Little Hill Primary School'!K169+'New Lubbesthorpe Primary School'!K175+'Newlands Primary School'!K175+'Ravenhurst Primary School'!K161</f>
        <v>11776.98</v>
      </c>
      <c r="L236" s="9">
        <f>'Fernvale Primary School'!L165+'Glenmere Primary School'!L156+'Hinckley Parks Primary'!L169+'Hollycroft Primary School'!L142+'Langmoor Primary School'!L151+'Little Hill Primary School'!L169+'New Lubbesthorpe Primary School'!L175+'Newlands Primary School'!L175+'Ravenhurst Primary School'!L161</f>
        <v>0</v>
      </c>
      <c r="M236" s="9">
        <f>'Fernvale Primary School'!M165+'Glenmere Primary School'!M156+'Hinckley Parks Primary'!M169+'Hollycroft Primary School'!M142+'Langmoor Primary School'!M151+'Little Hill Primary School'!M169+'New Lubbesthorpe Primary School'!M175+'Newlands Primary School'!M175+'Ravenhurst Primary School'!M161</f>
        <v>-9211.36</v>
      </c>
      <c r="N236" s="7">
        <f t="shared" si="47"/>
        <v>1.7821495833397019</v>
      </c>
      <c r="P236" s="9">
        <f>'Fernvale Primary School'!P165+'Glenmere Primary School'!P156+'Hinckley Parks Primary'!P169+'Hollycroft Primary School'!P142+'Langmoor Primary School'!P151+'Little Hill Primary School'!P169+'New Lubbesthorpe Primary School'!P175+'Newlands Primary School'!P175+'Ravenhurst Primary School'!P161</f>
        <v>10216.98</v>
      </c>
      <c r="Q236" s="9">
        <f>'Fernvale Primary School'!Q165+'Glenmere Primary School'!Q156+'Hinckley Parks Primary'!Q169+'Hollycroft Primary School'!Q142+'Langmoor Primary School'!Q151+'Little Hill Primary School'!Q169+'New Lubbesthorpe Primary School'!Q175+'Newlands Primary School'!Q175+'Ravenhurst Primary School'!Q161</f>
        <v>11776.98</v>
      </c>
      <c r="R236" s="9">
        <f>'Fernvale Primary School'!R165+'Glenmere Primary School'!R156+'Hinckley Parks Primary'!R169+'Hollycroft Primary School'!R142+'Langmoor Primary School'!R151+'Little Hill Primary School'!R169+'New Lubbesthorpe Primary School'!R175+'Newlands Primary School'!R175+'Ravenhurst Primary School'!R161</f>
        <v>-1560</v>
      </c>
      <c r="T236" s="9">
        <f>'Fernvale Primary School'!T165+'Glenmere Primary School'!T156+'Hinckley Parks Primary'!T169+'Hollycroft Primary School'!T142+'Langmoor Primary School'!T151+'Little Hill Primary School'!T169+'New Lubbesthorpe Primary School'!T175+'Newlands Primary School'!T175+'Ravenhurst Primary School'!T161</f>
        <v>11776.98</v>
      </c>
      <c r="U236" s="9">
        <f>'Fernvale Primary School'!U165+'Glenmere Primary School'!U156+'Hinckley Parks Primary'!U169+'Hollycroft Primary School'!U142+'Langmoor Primary School'!U151+'Little Hill Primary School'!U169+'New Lubbesthorpe Primary School'!U175+'Newlands Primary School'!U175+'Ravenhurst Primary School'!U161</f>
        <v>20988.34</v>
      </c>
      <c r="V236" s="9">
        <f>IF('Fernvale Primary School'!V165="",0,'Fernvale Primary School'!V165)+IF('Glenmere Primary School'!V156="",0,'Glenmere Primary School'!V156)+IF('Hinckley Parks Primary'!V169="",0,'Hinckley Parks Primary'!V169)+IF('Hollycroft Primary School'!V142="",0,'Hollycroft Primary School'!V142)+IF('Langmoor Primary School'!V151="",0,'Langmoor Primary School'!V151)+IF('Little Hill Primary School'!V169="",0,'Little Hill Primary School'!V169)+IF('New Lubbesthorpe Primary School'!V175="",0,'New Lubbesthorpe Primary School'!V175)+IF('Newlands Primary School'!V175="",0,'Newlands Primary School'!V175)+IF('Ravenhurst Primary School'!V161="",0,'Ravenhurst Primary School'!V161)</f>
        <v>0</v>
      </c>
      <c r="W236" s="9">
        <f>'Fernvale Primary School'!W165+'Glenmere Primary School'!W156+'Hinckley Parks Primary'!W169+'Hollycroft Primary School'!W142+'Langmoor Primary School'!W151+'Little Hill Primary School'!W169+'New Lubbesthorpe Primary School'!W175+'Newlands Primary School'!W175+'Ravenhurst Primary School'!W161</f>
        <v>0</v>
      </c>
      <c r="X236" s="9">
        <f>'Fernvale Primary School'!X165+'Glenmere Primary School'!X156+'Hinckley Parks Primary'!X169+'Hollycroft Primary School'!X142+'Langmoor Primary School'!X151+'Little Hill Primary School'!X169+'New Lubbesthorpe Primary School'!X175+'Newlands Primary School'!X175+'Ravenhurst Primary School'!X161</f>
        <v>20988.34</v>
      </c>
      <c r="Y236" s="9">
        <f>'Fernvale Primary School'!Y165+'Glenmere Primary School'!Y156+'Hinckley Parks Primary'!Y169+'Hollycroft Primary School'!Y142+'Langmoor Primary School'!Y151+'Little Hill Primary School'!Y169+'New Lubbesthorpe Primary School'!Y175+'Newlands Primary School'!Y175+'Ravenhurst Primary School'!Y161</f>
        <v>-9211.36</v>
      </c>
      <c r="Z236" s="7">
        <f t="shared" si="48"/>
        <v>-0.78214958333970175</v>
      </c>
    </row>
    <row r="237" spans="2:26" hidden="1" outlineLevel="1" x14ac:dyDescent="0.25">
      <c r="C237" s="8" t="s">
        <v>244</v>
      </c>
      <c r="D237" s="9">
        <f>'Fernvale Primary School'!D166+'Glenmere Primary School'!D157+'Hinckley Parks Primary'!D170+'Hollycroft Primary School'!D143+'Langmoor Primary School'!D152+'Little Hill Primary School'!D170+'New Lubbesthorpe Primary School'!D176+'Newlands Primary School'!D176+'OWLS Academy Trust'!D66+'Ravenhurst Primary School'!D162</f>
        <v>0</v>
      </c>
      <c r="E237" s="9">
        <f>'Fernvale Primary School'!E166+'Glenmere Primary School'!E157+'Hinckley Parks Primary'!E170+'Hollycroft Primary School'!E143+'Langmoor Primary School'!E152+'Little Hill Primary School'!E170+'New Lubbesthorpe Primary School'!E176+'Newlands Primary School'!E176+'OWLS Academy Trust'!E66+'Ravenhurst Primary School'!E162</f>
        <v>0</v>
      </c>
      <c r="F237" s="9">
        <f>'Fernvale Primary School'!F166+'Glenmere Primary School'!F157+'Hinckley Parks Primary'!F170+'Hollycroft Primary School'!F143+'Langmoor Primary School'!F152+'Little Hill Primary School'!F170+'New Lubbesthorpe Primary School'!F176+'Newlands Primary School'!F176+'OWLS Academy Trust'!F66+'Ravenhurst Primary School'!F162</f>
        <v>0</v>
      </c>
      <c r="G237" s="9">
        <f>'Fernvale Primary School'!G166+'Glenmere Primary School'!G157+'Hinckley Parks Primary'!G170+'Hollycroft Primary School'!G143+'Langmoor Primary School'!G152+'Little Hill Primary School'!G170+'New Lubbesthorpe Primary School'!G176+'Newlands Primary School'!G176+'OWLS Academy Trust'!G66+'Ravenhurst Primary School'!G162</f>
        <v>0</v>
      </c>
      <c r="H237" s="7">
        <f t="shared" si="46"/>
        <v>0</v>
      </c>
      <c r="J237" s="9">
        <f>'Fernvale Primary School'!J166+'Glenmere Primary School'!J157+'Hinckley Parks Primary'!J170+'Hollycroft Primary School'!J143+'Langmoor Primary School'!J152+'Little Hill Primary School'!J170+'New Lubbesthorpe Primary School'!J176+'Newlands Primary School'!J176+'OWLS Academy Trust'!J66+'Ravenhurst Primary School'!J162</f>
        <v>1747</v>
      </c>
      <c r="K237" s="9">
        <f>'Fernvale Primary School'!K166+'Glenmere Primary School'!K157+'Hinckley Parks Primary'!K170+'Hollycroft Primary School'!K143+'Langmoor Primary School'!K152+'Little Hill Primary School'!K170+'New Lubbesthorpe Primary School'!K176+'Newlands Primary School'!K176+'OWLS Academy Trust'!K66+'Ravenhurst Primary School'!K162</f>
        <v>346.4</v>
      </c>
      <c r="L237" s="9">
        <f>'Fernvale Primary School'!L166+'Glenmere Primary School'!L157+'Hinckley Parks Primary'!L170+'Hollycroft Primary School'!L143+'Langmoor Primary School'!L152+'Little Hill Primary School'!L170+'New Lubbesthorpe Primary School'!L176+'Newlands Primary School'!L176+'OWLS Academy Trust'!L66+'Ravenhurst Primary School'!L162</f>
        <v>0</v>
      </c>
      <c r="M237" s="9">
        <f>'Fernvale Primary School'!M166+'Glenmere Primary School'!M157+'Hinckley Parks Primary'!M170+'Hollycroft Primary School'!M143+'Langmoor Primary School'!M152+'Little Hill Primary School'!M170+'New Lubbesthorpe Primary School'!M176+'Newlands Primary School'!M176+'OWLS Academy Trust'!M66+'Ravenhurst Primary School'!M162</f>
        <v>-1400.6</v>
      </c>
      <c r="N237" s="7">
        <f t="shared" si="47"/>
        <v>5.0433025404157048</v>
      </c>
      <c r="P237" s="9">
        <f>'Fernvale Primary School'!P166+'Glenmere Primary School'!P157+'Hinckley Parks Primary'!P170+'Hollycroft Primary School'!P143+'Langmoor Primary School'!P152+'Little Hill Primary School'!P170+'New Lubbesthorpe Primary School'!P176+'Newlands Primary School'!P176+'OWLS Academy Trust'!P66+'Ravenhurst Primary School'!P162</f>
        <v>334.4</v>
      </c>
      <c r="Q237" s="9">
        <f>'Fernvale Primary School'!Q166+'Glenmere Primary School'!Q157+'Hinckley Parks Primary'!Q170+'Hollycroft Primary School'!Q143+'Langmoor Primary School'!Q152+'Little Hill Primary School'!Q170+'New Lubbesthorpe Primary School'!Q176+'Newlands Primary School'!Q176+'OWLS Academy Trust'!Q66+'Ravenhurst Primary School'!Q162</f>
        <v>346.4</v>
      </c>
      <c r="R237" s="9">
        <f>'Fernvale Primary School'!R166+'Glenmere Primary School'!R157+'Hinckley Parks Primary'!R170+'Hollycroft Primary School'!R143+'Langmoor Primary School'!R152+'Little Hill Primary School'!R170+'New Lubbesthorpe Primary School'!R176+'Newlands Primary School'!R176+'OWLS Academy Trust'!R66+'Ravenhurst Primary School'!R162</f>
        <v>-12</v>
      </c>
      <c r="T237" s="9">
        <f>'Fernvale Primary School'!T166+'Glenmere Primary School'!T157+'Hinckley Parks Primary'!T170+'Hollycroft Primary School'!T143+'Langmoor Primary School'!T152+'Little Hill Primary School'!T170+'New Lubbesthorpe Primary School'!T176+'Newlands Primary School'!T176+'OWLS Academy Trust'!T66+'Ravenhurst Primary School'!T162</f>
        <v>346.4</v>
      </c>
      <c r="U237" s="9">
        <f>'Fernvale Primary School'!U166+'Glenmere Primary School'!U157+'Hinckley Parks Primary'!U170+'Hollycroft Primary School'!U143+'Langmoor Primary School'!U152+'Little Hill Primary School'!U170+'New Lubbesthorpe Primary School'!U176+'Newlands Primary School'!U176+'OWLS Academy Trust'!U66+'Ravenhurst Primary School'!U162</f>
        <v>1747</v>
      </c>
      <c r="V237" s="9">
        <f>IF('Fernvale Primary School'!V166="",0,'Fernvale Primary School'!V166)+IF('Glenmere Primary School'!V157="",0,'Glenmere Primary School'!V157)+IF('Hinckley Parks Primary'!V170="",0,'Hinckley Parks Primary'!V170)+IF('Hollycroft Primary School'!V143="",0,'Hollycroft Primary School'!V143)+IF('Langmoor Primary School'!V152="",0,'Langmoor Primary School'!V152)+IF('Little Hill Primary School'!V170="",0,'Little Hill Primary School'!V170)+IF('New Lubbesthorpe Primary School'!V176="",0,'New Lubbesthorpe Primary School'!V176)+IF('Newlands Primary School'!V176="",0,'Newlands Primary School'!V176)+IF('OWLS Academy Trust'!V66="",0,'OWLS Academy Trust'!V66)+IF('Ravenhurst Primary School'!V162="",0,'Ravenhurst Primary School'!V162)</f>
        <v>0</v>
      </c>
      <c r="W237" s="9">
        <f>'Fernvale Primary School'!W166+'Glenmere Primary School'!W157+'Hinckley Parks Primary'!W170+'Hollycroft Primary School'!W143+'Langmoor Primary School'!W152+'Little Hill Primary School'!W170+'New Lubbesthorpe Primary School'!W176+'Newlands Primary School'!W176+'OWLS Academy Trust'!W66+'Ravenhurst Primary School'!W162</f>
        <v>0</v>
      </c>
      <c r="X237" s="9">
        <f>'Fernvale Primary School'!X166+'Glenmere Primary School'!X157+'Hinckley Parks Primary'!X170+'Hollycroft Primary School'!X143+'Langmoor Primary School'!X152+'Little Hill Primary School'!X170+'New Lubbesthorpe Primary School'!X176+'Newlands Primary School'!X176+'OWLS Academy Trust'!X66+'Ravenhurst Primary School'!X162</f>
        <v>1747</v>
      </c>
      <c r="Y237" s="9">
        <f>'Fernvale Primary School'!Y166+'Glenmere Primary School'!Y157+'Hinckley Parks Primary'!Y170+'Hollycroft Primary School'!Y143+'Langmoor Primary School'!Y152+'Little Hill Primary School'!Y170+'New Lubbesthorpe Primary School'!Y176+'Newlands Primary School'!Y176+'OWLS Academy Trust'!Y66+'Ravenhurst Primary School'!Y162</f>
        <v>-1400.6</v>
      </c>
      <c r="Z237" s="7">
        <f t="shared" si="48"/>
        <v>-4.0433025404157048</v>
      </c>
    </row>
    <row r="238" spans="2:26" hidden="1" outlineLevel="1" x14ac:dyDescent="0.25">
      <c r="C238" s="8" t="s">
        <v>245</v>
      </c>
      <c r="D238" s="9">
        <f>'Fernvale Primary School'!D167+'Glenmere Primary School'!D158+'Hinckley Parks Primary'!D171+'Hollycroft Primary School'!D144+'Langmoor Primary School'!D153+'Little Hill Primary School'!D171+'New Lubbesthorpe Primary School'!D177+'Newlands Primary School'!D177+'OWLS Academy Trust'!D67+'Ravenhurst Primary School'!D163</f>
        <v>1158.27</v>
      </c>
      <c r="E238" s="9">
        <f>'Fernvale Primary School'!E167+'Glenmere Primary School'!E158+'Hinckley Parks Primary'!E171+'Hollycroft Primary School'!E144+'Langmoor Primary School'!E153+'Little Hill Primary School'!E171+'New Lubbesthorpe Primary School'!E177+'Newlands Primary School'!E177+'OWLS Academy Trust'!E67+'Ravenhurst Primary School'!E163</f>
        <v>1293.1999999999998</v>
      </c>
      <c r="F238" s="9">
        <f>'Fernvale Primary School'!F167+'Glenmere Primary School'!F158+'Hinckley Parks Primary'!F171+'Hollycroft Primary School'!F144+'Langmoor Primary School'!F153+'Little Hill Primary School'!F171+'New Lubbesthorpe Primary School'!F177+'Newlands Primary School'!F177+'OWLS Academy Trust'!F67+'Ravenhurst Primary School'!F163</f>
        <v>0</v>
      </c>
      <c r="G238" s="9">
        <f>'Fernvale Primary School'!G167+'Glenmere Primary School'!G158+'Hinckley Parks Primary'!G171+'Hollycroft Primary School'!G144+'Langmoor Primary School'!G153+'Little Hill Primary School'!G171+'New Lubbesthorpe Primary School'!G177+'Newlands Primary School'!G177+'OWLS Academy Trust'!G67+'Ravenhurst Primary School'!G163</f>
        <v>134.93000000000006</v>
      </c>
      <c r="H238" s="7">
        <f t="shared" si="46"/>
        <v>0.89566192390968147</v>
      </c>
      <c r="J238" s="9">
        <f>'Fernvale Primary School'!J167+'Glenmere Primary School'!J158+'Hinckley Parks Primary'!J171+'Hollycroft Primary School'!J144+'Langmoor Primary School'!J153+'Little Hill Primary School'!J171+'New Lubbesthorpe Primary School'!J177+'Newlands Primary School'!J177+'OWLS Academy Trust'!J67+'Ravenhurst Primary School'!J163</f>
        <v>20738.29</v>
      </c>
      <c r="K238" s="9">
        <f>'Fernvale Primary School'!K167+'Glenmere Primary School'!K158+'Hinckley Parks Primary'!K171+'Hollycroft Primary School'!K144+'Langmoor Primary School'!K153+'Little Hill Primary School'!K171+'New Lubbesthorpe Primary School'!K177+'Newlands Primary School'!K177+'OWLS Academy Trust'!K67+'Ravenhurst Primary School'!K163</f>
        <v>28447.42</v>
      </c>
      <c r="L238" s="9">
        <f>'Fernvale Primary School'!L167+'Glenmere Primary School'!L158+'Hinckley Parks Primary'!L171+'Hollycroft Primary School'!L144+'Langmoor Primary School'!L153+'Little Hill Primary School'!L171+'New Lubbesthorpe Primary School'!L177+'Newlands Primary School'!L177+'OWLS Academy Trust'!L67+'Ravenhurst Primary School'!L163</f>
        <v>0</v>
      </c>
      <c r="M238" s="9">
        <f>'Fernvale Primary School'!M167+'Glenmere Primary School'!M158+'Hinckley Parks Primary'!M171+'Hollycroft Primary School'!M144+'Langmoor Primary School'!M153+'Little Hill Primary School'!M171+'New Lubbesthorpe Primary School'!M177+'Newlands Primary School'!M177+'OWLS Academy Trust'!M67+'Ravenhurst Primary School'!M163</f>
        <v>7709.13</v>
      </c>
      <c r="N238" s="7">
        <f t="shared" si="47"/>
        <v>0.72900424713383505</v>
      </c>
      <c r="P238" s="9">
        <f>'Fernvale Primary School'!P167+'Glenmere Primary School'!P158+'Hinckley Parks Primary'!P171+'Hollycroft Primary School'!P144+'Langmoor Primary School'!P153+'Little Hill Primary School'!P171+'New Lubbesthorpe Primary School'!P177+'Newlands Primary School'!P177+'OWLS Academy Trust'!P67+'Ravenhurst Primary School'!P163</f>
        <v>28277.43</v>
      </c>
      <c r="Q238" s="9">
        <f>'Fernvale Primary School'!Q167+'Glenmere Primary School'!Q158+'Hinckley Parks Primary'!Q171+'Hollycroft Primary School'!Q144+'Langmoor Primary School'!Q153+'Little Hill Primary School'!Q171+'New Lubbesthorpe Primary School'!Q177+'Newlands Primary School'!Q177+'OWLS Academy Trust'!Q67+'Ravenhurst Primary School'!Q163</f>
        <v>28447.42</v>
      </c>
      <c r="R238" s="9">
        <f>'Fernvale Primary School'!R167+'Glenmere Primary School'!R158+'Hinckley Parks Primary'!R171+'Hollycroft Primary School'!R144+'Langmoor Primary School'!R153+'Little Hill Primary School'!R171+'New Lubbesthorpe Primary School'!R177+'Newlands Primary School'!R177+'OWLS Academy Trust'!R67+'Ravenhurst Primary School'!R163</f>
        <v>-169.99</v>
      </c>
      <c r="T238" s="9">
        <f>'Fernvale Primary School'!T167+'Glenmere Primary School'!T158+'Hinckley Parks Primary'!T171+'Hollycroft Primary School'!T144+'Langmoor Primary School'!T153+'Little Hill Primary School'!T171+'New Lubbesthorpe Primary School'!T177+'Newlands Primary School'!T177+'OWLS Academy Trust'!T67+'Ravenhurst Primary School'!T163</f>
        <v>28447.42</v>
      </c>
      <c r="U238" s="9">
        <f>'Fernvale Primary School'!U167+'Glenmere Primary School'!U158+'Hinckley Parks Primary'!U171+'Hollycroft Primary School'!U144+'Langmoor Primary School'!U153+'Little Hill Primary School'!U171+'New Lubbesthorpe Primary School'!U177+'Newlands Primary School'!U177+'OWLS Academy Trust'!U67+'Ravenhurst Primary School'!U163</f>
        <v>20738.29</v>
      </c>
      <c r="V238" s="9">
        <f>IF('Fernvale Primary School'!V167="",0,'Fernvale Primary School'!V167)+IF('Glenmere Primary School'!V158="",0,'Glenmere Primary School'!V158)+IF('Hinckley Parks Primary'!V171="",0,'Hinckley Parks Primary'!V171)+IF('Hollycroft Primary School'!V144="",0,'Hollycroft Primary School'!V144)+IF('Langmoor Primary School'!V153="",0,'Langmoor Primary School'!V153)+IF('Little Hill Primary School'!V171="",0,'Little Hill Primary School'!V171)+IF('New Lubbesthorpe Primary School'!V177="",0,'New Lubbesthorpe Primary School'!V177)+IF('Newlands Primary School'!V177="",0,'Newlands Primary School'!V177)+IF('OWLS Academy Trust'!V67="",0,'OWLS Academy Trust'!V67)+IF('Ravenhurst Primary School'!V163="",0,'Ravenhurst Primary School'!V163)</f>
        <v>0</v>
      </c>
      <c r="W238" s="9">
        <f>'Fernvale Primary School'!W167+'Glenmere Primary School'!W158+'Hinckley Parks Primary'!W171+'Hollycroft Primary School'!W144+'Langmoor Primary School'!W153+'Little Hill Primary School'!W171+'New Lubbesthorpe Primary School'!W177+'Newlands Primary School'!W177+'OWLS Academy Trust'!W67+'Ravenhurst Primary School'!W163</f>
        <v>0</v>
      </c>
      <c r="X238" s="9">
        <f>'Fernvale Primary School'!X167+'Glenmere Primary School'!X158+'Hinckley Parks Primary'!X171+'Hollycroft Primary School'!X144+'Langmoor Primary School'!X153+'Little Hill Primary School'!X171+'New Lubbesthorpe Primary School'!X177+'Newlands Primary School'!X177+'OWLS Academy Trust'!X67+'Ravenhurst Primary School'!X163</f>
        <v>20738.29</v>
      </c>
      <c r="Y238" s="9">
        <f>'Fernvale Primary School'!Y167+'Glenmere Primary School'!Y158+'Hinckley Parks Primary'!Y171+'Hollycroft Primary School'!Y144+'Langmoor Primary School'!Y153+'Little Hill Primary School'!Y171+'New Lubbesthorpe Primary School'!Y177+'Newlands Primary School'!Y177+'OWLS Academy Trust'!Y67+'Ravenhurst Primary School'!Y163</f>
        <v>7709.130000000001</v>
      </c>
      <c r="Z238" s="7">
        <f t="shared" si="48"/>
        <v>0.27099575286616506</v>
      </c>
    </row>
    <row r="239" spans="2:26" hidden="1" outlineLevel="1" x14ac:dyDescent="0.25">
      <c r="C239" s="8" t="s">
        <v>246</v>
      </c>
      <c r="D239" s="9">
        <f>'Fernvale Primary School'!D168</f>
        <v>0</v>
      </c>
      <c r="E239" s="9">
        <f>'Fernvale Primary School'!E168</f>
        <v>0</v>
      </c>
      <c r="F239" s="9">
        <f>'Fernvale Primary School'!F168</f>
        <v>0</v>
      </c>
      <c r="G239" s="9">
        <f>'Fernvale Primary School'!G168</f>
        <v>0</v>
      </c>
      <c r="H239" s="7">
        <f t="shared" si="46"/>
        <v>0</v>
      </c>
      <c r="J239" s="9">
        <f>'Fernvale Primary School'!J168</f>
        <v>350</v>
      </c>
      <c r="K239" s="9">
        <f>'Fernvale Primary School'!K168</f>
        <v>0</v>
      </c>
      <c r="L239" s="9">
        <f>'Fernvale Primary School'!L168</f>
        <v>0</v>
      </c>
      <c r="M239" s="9">
        <f>'Fernvale Primary School'!M168</f>
        <v>-350</v>
      </c>
      <c r="N239" s="7">
        <f t="shared" si="47"/>
        <v>0</v>
      </c>
      <c r="P239" s="9">
        <f>'Fernvale Primary School'!P168</f>
        <v>0</v>
      </c>
      <c r="Q239" s="9">
        <f>'Fernvale Primary School'!Q168</f>
        <v>0</v>
      </c>
      <c r="R239" s="9">
        <f>'Fernvale Primary School'!R168</f>
        <v>0</v>
      </c>
      <c r="T239" s="9">
        <f>'Fernvale Primary School'!T168</f>
        <v>0</v>
      </c>
      <c r="U239" s="9">
        <f>'Fernvale Primary School'!U168</f>
        <v>350</v>
      </c>
      <c r="V239" s="9">
        <f>IF('Fernvale Primary School'!V168="",0,'Fernvale Primary School'!V168)</f>
        <v>0</v>
      </c>
      <c r="W239" s="9">
        <f>'Fernvale Primary School'!W168</f>
        <v>0</v>
      </c>
      <c r="X239" s="9">
        <f>'Fernvale Primary School'!X168</f>
        <v>350</v>
      </c>
      <c r="Y239" s="9">
        <f>'Fernvale Primary School'!Y168</f>
        <v>-350</v>
      </c>
      <c r="Z239" s="7">
        <f t="shared" si="48"/>
        <v>0</v>
      </c>
    </row>
    <row r="240" spans="2:26" hidden="1" outlineLevel="1" x14ac:dyDescent="0.25">
      <c r="C240" s="8" t="s">
        <v>247</v>
      </c>
      <c r="D240" s="9">
        <f>'Fernvale Primary School'!D169+'Glenmere Primary School'!D159+'Hinckley Parks Primary'!D173+'Hollycroft Primary School'!D146+'Langmoor Primary School'!D155+'Little Hill Primary School'!D173+'New Lubbesthorpe Primary School'!D179+'Newlands Primary School'!D179+'OWLS Academy Trust'!D68+'Ravenhurst Primary School'!D165</f>
        <v>39.349999999999994</v>
      </c>
      <c r="E240" s="9">
        <f>'Fernvale Primary School'!E169+'Glenmere Primary School'!E159+'Hinckley Parks Primary'!E173+'Hollycroft Primary School'!E146+'Langmoor Primary School'!E155+'Little Hill Primary School'!E173+'New Lubbesthorpe Primary School'!E179+'Newlands Primary School'!E179+'OWLS Academy Trust'!E68+'Ravenhurst Primary School'!E165</f>
        <v>36.340000000000003</v>
      </c>
      <c r="F240" s="9">
        <f>'Fernvale Primary School'!F169+'Glenmere Primary School'!F159+'Hinckley Parks Primary'!F173+'Hollycroft Primary School'!F146+'Langmoor Primary School'!F155+'Little Hill Primary School'!F173+'New Lubbesthorpe Primary School'!F179+'Newlands Primary School'!F179+'OWLS Academy Trust'!F68+'Ravenhurst Primary School'!F165</f>
        <v>0</v>
      </c>
      <c r="G240" s="9">
        <f>'Fernvale Primary School'!G169+'Glenmere Primary School'!G159+'Hinckley Parks Primary'!G173+'Hollycroft Primary School'!G146+'Langmoor Primary School'!G155+'Little Hill Primary School'!G173+'New Lubbesthorpe Primary School'!G179+'Newlands Primary School'!G179+'OWLS Academy Trust'!G68+'Ravenhurst Primary School'!G165</f>
        <v>-3.0100000000000016</v>
      </c>
      <c r="H240" s="7">
        <f t="shared" si="46"/>
        <v>1.0828288387451841</v>
      </c>
      <c r="J240" s="9">
        <f>'Fernvale Primary School'!J169+'Glenmere Primary School'!J159+'Hinckley Parks Primary'!J173+'Hollycroft Primary School'!J146+'Langmoor Primary School'!J155+'Little Hill Primary School'!J173+'New Lubbesthorpe Primary School'!J179+'Newlands Primary School'!J179+'OWLS Academy Trust'!J68+'Ravenhurst Primary School'!J165</f>
        <v>1143.8</v>
      </c>
      <c r="K240" s="9">
        <f>'Fernvale Primary School'!K169+'Glenmere Primary School'!K159+'Hinckley Parks Primary'!K173+'Hollycroft Primary School'!K146+'Langmoor Primary School'!K155+'Little Hill Primary School'!K173+'New Lubbesthorpe Primary School'!K179+'Newlands Primary School'!K179+'OWLS Academy Trust'!K68+'Ravenhurst Primary School'!K165</f>
        <v>1542.8300000000002</v>
      </c>
      <c r="L240" s="9">
        <f>'Fernvale Primary School'!L169+'Glenmere Primary School'!L159+'Hinckley Parks Primary'!L173+'Hollycroft Primary School'!L146+'Langmoor Primary School'!L155+'Little Hill Primary School'!L173+'New Lubbesthorpe Primary School'!L179+'Newlands Primary School'!L179+'OWLS Academy Trust'!L68+'Ravenhurst Primary School'!L165</f>
        <v>0</v>
      </c>
      <c r="M240" s="9">
        <f>'Fernvale Primary School'!M169+'Glenmere Primary School'!M159+'Hinckley Parks Primary'!M173+'Hollycroft Primary School'!M146+'Langmoor Primary School'!M155+'Little Hill Primary School'!M173+'New Lubbesthorpe Primary School'!M179+'Newlands Primary School'!M179+'OWLS Academy Trust'!M68+'Ravenhurst Primary School'!M165</f>
        <v>399.03</v>
      </c>
      <c r="N240" s="7">
        <f t="shared" si="47"/>
        <v>0.74136489438240105</v>
      </c>
      <c r="P240" s="9">
        <f>'Fernvale Primary School'!P169+'Glenmere Primary School'!P159+'Hinckley Parks Primary'!P173+'Hollycroft Primary School'!P146+'Langmoor Primary School'!P155+'Little Hill Primary School'!P173+'New Lubbesthorpe Primary School'!P179+'Newlands Primary School'!P179+'OWLS Academy Trust'!P68+'Ravenhurst Primary School'!P165</f>
        <v>1598.23</v>
      </c>
      <c r="Q240" s="9">
        <f>'Fernvale Primary School'!Q169+'Glenmere Primary School'!Q159+'Hinckley Parks Primary'!Q173+'Hollycroft Primary School'!Q146+'Langmoor Primary School'!Q155+'Little Hill Primary School'!Q173+'New Lubbesthorpe Primary School'!Q179+'Newlands Primary School'!Q179+'OWLS Academy Trust'!Q68+'Ravenhurst Primary School'!Q165</f>
        <v>1542.8300000000002</v>
      </c>
      <c r="R240" s="9">
        <f>'Fernvale Primary School'!R169+'Glenmere Primary School'!R159+'Hinckley Parks Primary'!R173+'Hollycroft Primary School'!R146+'Langmoor Primary School'!R155+'Little Hill Primary School'!R173+'New Lubbesthorpe Primary School'!R179+'Newlands Primary School'!R179+'OWLS Academy Trust'!R68+'Ravenhurst Primary School'!R165</f>
        <v>55.4</v>
      </c>
      <c r="T240" s="9">
        <f>'Fernvale Primary School'!T169+'Glenmere Primary School'!T159+'Hinckley Parks Primary'!T173+'Hollycroft Primary School'!T146+'Langmoor Primary School'!T155+'Little Hill Primary School'!T173+'New Lubbesthorpe Primary School'!T179+'Newlands Primary School'!T179+'OWLS Academy Trust'!T68+'Ravenhurst Primary School'!T165</f>
        <v>1542.8300000000002</v>
      </c>
      <c r="U240" s="9">
        <f>'Fernvale Primary School'!U169+'Glenmere Primary School'!U159+'Hinckley Parks Primary'!U173+'Hollycroft Primary School'!U146+'Langmoor Primary School'!U155+'Little Hill Primary School'!U173+'New Lubbesthorpe Primary School'!U179+'Newlands Primary School'!U179+'OWLS Academy Trust'!U68+'Ravenhurst Primary School'!U165</f>
        <v>1143.8</v>
      </c>
      <c r="V240" s="9">
        <f>IF('Fernvale Primary School'!V169="",0,'Fernvale Primary School'!V169)+IF('Glenmere Primary School'!V159="",0,'Glenmere Primary School'!V159)+IF('Hinckley Parks Primary'!V173="",0,'Hinckley Parks Primary'!V173)+IF('Hollycroft Primary School'!V146="",0,'Hollycroft Primary School'!V146)+IF('Langmoor Primary School'!V155="",0,'Langmoor Primary School'!V155)+IF('Little Hill Primary School'!V173="",0,'Little Hill Primary School'!V173)+IF('New Lubbesthorpe Primary School'!V179="",0,'New Lubbesthorpe Primary School'!V179)+IF('Newlands Primary School'!V179="",0,'Newlands Primary School'!V179)+IF('OWLS Academy Trust'!V68="",0,'OWLS Academy Trust'!V68)+IF('Ravenhurst Primary School'!V165="",0,'Ravenhurst Primary School'!V165)</f>
        <v>0</v>
      </c>
      <c r="W240" s="9">
        <f>'Fernvale Primary School'!W169+'Glenmere Primary School'!W159+'Hinckley Parks Primary'!W173+'Hollycroft Primary School'!W146+'Langmoor Primary School'!W155+'Little Hill Primary School'!W173+'New Lubbesthorpe Primary School'!W179+'Newlands Primary School'!W179+'OWLS Academy Trust'!W68+'Ravenhurst Primary School'!W165</f>
        <v>0</v>
      </c>
      <c r="X240" s="9">
        <f>'Fernvale Primary School'!X169+'Glenmere Primary School'!X159+'Hinckley Parks Primary'!X173+'Hollycroft Primary School'!X146+'Langmoor Primary School'!X155+'Little Hill Primary School'!X173+'New Lubbesthorpe Primary School'!X179+'Newlands Primary School'!X179+'OWLS Academy Trust'!X68+'Ravenhurst Primary School'!X165</f>
        <v>1143.8</v>
      </c>
      <c r="Y240" s="9">
        <f>'Fernvale Primary School'!Y169+'Glenmere Primary School'!Y159+'Hinckley Parks Primary'!Y173+'Hollycroft Primary School'!Y146+'Langmoor Primary School'!Y155+'Little Hill Primary School'!Y173+'New Lubbesthorpe Primary School'!Y179+'Newlands Primary School'!Y179+'OWLS Academy Trust'!Y68+'Ravenhurst Primary School'!Y165</f>
        <v>399.03</v>
      </c>
      <c r="Z240" s="7">
        <f t="shared" si="48"/>
        <v>0.25863510561759878</v>
      </c>
    </row>
    <row r="241" spans="2:26" hidden="1" outlineLevel="1" x14ac:dyDescent="0.25">
      <c r="C241" s="8" t="s">
        <v>248</v>
      </c>
      <c r="D241" s="9">
        <f>'Fernvale Primary School'!D170+'Glenmere Primary School'!D160+'Hinckley Parks Primary'!D174+'Hollycroft Primary School'!D147+'Langmoor Primary School'!D156+'Little Hill Primary School'!D174+'New Lubbesthorpe Primary School'!D180+'Newlands Primary School'!D180+'Ravenhurst Primary School'!D166</f>
        <v>1185.98</v>
      </c>
      <c r="E241" s="9">
        <f>'Fernvale Primary School'!E170+'Glenmere Primary School'!E160+'Hinckley Parks Primary'!E174+'Hollycroft Primary School'!E147+'Langmoor Primary School'!E156+'Little Hill Primary School'!E174+'New Lubbesthorpe Primary School'!E180+'Newlands Primary School'!E180+'Ravenhurst Primary School'!E166</f>
        <v>817.2399999999999</v>
      </c>
      <c r="F241" s="9">
        <f>'Fernvale Primary School'!F170+'Glenmere Primary School'!F160+'Hinckley Parks Primary'!F174+'Hollycroft Primary School'!F147+'Langmoor Primary School'!F156+'Little Hill Primary School'!F174+'New Lubbesthorpe Primary School'!F180+'Newlands Primary School'!F180+'Ravenhurst Primary School'!F166</f>
        <v>0</v>
      </c>
      <c r="G241" s="9">
        <f>'Fernvale Primary School'!G170+'Glenmere Primary School'!G160+'Hinckley Parks Primary'!G174+'Hollycroft Primary School'!G147+'Langmoor Primary School'!G156+'Little Hill Primary School'!G174+'New Lubbesthorpe Primary School'!G180+'Newlands Primary School'!G180+'Ravenhurst Primary School'!G166</f>
        <v>-368.74</v>
      </c>
      <c r="H241" s="7">
        <f t="shared" si="46"/>
        <v>1.4512016054035537</v>
      </c>
      <c r="J241" s="9">
        <f>'Fernvale Primary School'!J170+'Glenmere Primary School'!J160+'Hinckley Parks Primary'!J174+'Hollycroft Primary School'!J147+'Langmoor Primary School'!J156+'Little Hill Primary School'!J174+'New Lubbesthorpe Primary School'!J180+'Newlands Primary School'!J180+'Ravenhurst Primary School'!J166</f>
        <v>10436.57</v>
      </c>
      <c r="K241" s="9">
        <f>'Fernvale Primary School'!K170+'Glenmere Primary School'!K160+'Hinckley Parks Primary'!K174+'Hollycroft Primary School'!K147+'Langmoor Primary School'!K156+'Little Hill Primary School'!K174+'New Lubbesthorpe Primary School'!K180+'Newlands Primary School'!K180+'Ravenhurst Primary School'!K166</f>
        <v>9806.9500000000007</v>
      </c>
      <c r="L241" s="9">
        <f>'Fernvale Primary School'!L170+'Glenmere Primary School'!L160+'Hinckley Parks Primary'!L174+'Hollycroft Primary School'!L147+'Langmoor Primary School'!L156+'Little Hill Primary School'!L174+'New Lubbesthorpe Primary School'!L180+'Newlands Primary School'!L180+'Ravenhurst Primary School'!L166</f>
        <v>0</v>
      </c>
      <c r="M241" s="9">
        <f>'Fernvale Primary School'!M170+'Glenmere Primary School'!M160+'Hinckley Parks Primary'!M174+'Hollycroft Primary School'!M147+'Langmoor Primary School'!M156+'Little Hill Primary School'!M174+'New Lubbesthorpe Primary School'!M180+'Newlands Primary School'!M180+'Ravenhurst Primary School'!M166</f>
        <v>-629.62</v>
      </c>
      <c r="N241" s="7">
        <f t="shared" si="47"/>
        <v>1.0642014081850115</v>
      </c>
      <c r="P241" s="9">
        <f>'Fernvale Primary School'!P170+'Glenmere Primary School'!P160+'Hinckley Parks Primary'!P174+'Hollycroft Primary School'!P147+'Langmoor Primary School'!P156+'Little Hill Primary School'!P174+'New Lubbesthorpe Primary School'!P180+'Newlands Primary School'!P180+'Ravenhurst Primary School'!P166</f>
        <v>9264.26</v>
      </c>
      <c r="Q241" s="9">
        <f>'Fernvale Primary School'!Q170+'Glenmere Primary School'!Q160+'Hinckley Parks Primary'!Q174+'Hollycroft Primary School'!Q147+'Langmoor Primary School'!Q156+'Little Hill Primary School'!Q174+'New Lubbesthorpe Primary School'!Q180+'Newlands Primary School'!Q180+'Ravenhurst Primary School'!Q166</f>
        <v>9806.9500000000007</v>
      </c>
      <c r="R241" s="9">
        <f>'Fernvale Primary School'!R170+'Glenmere Primary School'!R160+'Hinckley Parks Primary'!R174+'Hollycroft Primary School'!R147+'Langmoor Primary School'!R156+'Little Hill Primary School'!R174+'New Lubbesthorpe Primary School'!R180+'Newlands Primary School'!R180+'Ravenhurst Primary School'!R166</f>
        <v>-542.69000000000005</v>
      </c>
      <c r="T241" s="9">
        <f>'Fernvale Primary School'!T170+'Glenmere Primary School'!T160+'Hinckley Parks Primary'!T174+'Hollycroft Primary School'!T147+'Langmoor Primary School'!T156+'Little Hill Primary School'!T174+'New Lubbesthorpe Primary School'!T180+'Newlands Primary School'!T180+'Ravenhurst Primary School'!T166</f>
        <v>9806.9500000000007</v>
      </c>
      <c r="U241" s="9">
        <f>'Fernvale Primary School'!U170+'Glenmere Primary School'!U160+'Hinckley Parks Primary'!U174+'Hollycroft Primary School'!U147+'Langmoor Primary School'!U156+'Little Hill Primary School'!U174+'New Lubbesthorpe Primary School'!U180+'Newlands Primary School'!U180+'Ravenhurst Primary School'!U166</f>
        <v>10436.57</v>
      </c>
      <c r="V241" s="9">
        <f>IF('Fernvale Primary School'!V170="",0,'Fernvale Primary School'!V170)+IF('Glenmere Primary School'!V160="",0,'Glenmere Primary School'!V160)+IF('Hinckley Parks Primary'!V174="",0,'Hinckley Parks Primary'!V174)+IF('Hollycroft Primary School'!V147="",0,'Hollycroft Primary School'!V147)+IF('Langmoor Primary School'!V156="",0,'Langmoor Primary School'!V156)+IF('Little Hill Primary School'!V174="",0,'Little Hill Primary School'!V174)+IF('New Lubbesthorpe Primary School'!V180="",0,'New Lubbesthorpe Primary School'!V180)+IF('Newlands Primary School'!V180="",0,'Newlands Primary School'!V180)+IF('Ravenhurst Primary School'!V166="",0,'Ravenhurst Primary School'!V166)</f>
        <v>0</v>
      </c>
      <c r="W241" s="9">
        <f>'Fernvale Primary School'!W170+'Glenmere Primary School'!W160+'Hinckley Parks Primary'!W174+'Hollycroft Primary School'!W147+'Langmoor Primary School'!W156+'Little Hill Primary School'!W174+'New Lubbesthorpe Primary School'!W180+'Newlands Primary School'!W180+'Ravenhurst Primary School'!W166</f>
        <v>0</v>
      </c>
      <c r="X241" s="9">
        <f>'Fernvale Primary School'!X170+'Glenmere Primary School'!X160+'Hinckley Parks Primary'!X174+'Hollycroft Primary School'!X147+'Langmoor Primary School'!X156+'Little Hill Primary School'!X174+'New Lubbesthorpe Primary School'!X180+'Newlands Primary School'!X180+'Ravenhurst Primary School'!X166</f>
        <v>10436.57</v>
      </c>
      <c r="Y241" s="9">
        <f>'Fernvale Primary School'!Y170+'Glenmere Primary School'!Y160+'Hinckley Parks Primary'!Y174+'Hollycroft Primary School'!Y147+'Langmoor Primary School'!Y156+'Little Hill Primary School'!Y174+'New Lubbesthorpe Primary School'!Y180+'Newlands Primary School'!Y180+'Ravenhurst Primary School'!Y166</f>
        <v>-629.62000000000012</v>
      </c>
      <c r="Z241" s="7">
        <f t="shared" si="48"/>
        <v>-6.420140818501166E-2</v>
      </c>
    </row>
    <row r="242" spans="2:26" hidden="1" outlineLevel="1" x14ac:dyDescent="0.25">
      <c r="C242" s="8" t="s">
        <v>249</v>
      </c>
      <c r="D242" s="9">
        <f>'Fernvale Primary School'!D171+'Glenmere Primary School'!D161+'Hinckley Parks Primary'!D176+'Hollycroft Primary School'!D148+'Langmoor Primary School'!D158+'Little Hill Primary School'!D175+'New Lubbesthorpe Primary School'!D181+'Ravenhurst Primary School'!D167</f>
        <v>0</v>
      </c>
      <c r="E242" s="9">
        <f>'Fernvale Primary School'!E171+'Glenmere Primary School'!E161+'Hinckley Parks Primary'!E176+'Hollycroft Primary School'!E148+'Langmoor Primary School'!E158+'Little Hill Primary School'!E175+'New Lubbesthorpe Primary School'!E181+'Ravenhurst Primary School'!E167</f>
        <v>2097.91</v>
      </c>
      <c r="F242" s="9">
        <f>'Fernvale Primary School'!F171+'Glenmere Primary School'!F161+'Hinckley Parks Primary'!F176+'Hollycroft Primary School'!F148+'Langmoor Primary School'!F158+'Little Hill Primary School'!F175+'New Lubbesthorpe Primary School'!F181+'Ravenhurst Primary School'!F167</f>
        <v>0</v>
      </c>
      <c r="G242" s="9">
        <f>'Fernvale Primary School'!G171+'Glenmere Primary School'!G161+'Hinckley Parks Primary'!G176+'Hollycroft Primary School'!G148+'Langmoor Primary School'!G158+'Little Hill Primary School'!G175+'New Lubbesthorpe Primary School'!G181+'Ravenhurst Primary School'!G167</f>
        <v>2097.91</v>
      </c>
      <c r="H242" s="7">
        <f t="shared" si="46"/>
        <v>0</v>
      </c>
      <c r="J242" s="9">
        <f>'Fernvale Primary School'!J171+'Glenmere Primary School'!J161+'Hinckley Parks Primary'!J176+'Hollycroft Primary School'!J148+'Langmoor Primary School'!J158+'Little Hill Primary School'!J175+'New Lubbesthorpe Primary School'!J181+'Ravenhurst Primary School'!J167</f>
        <v>1272.4000000000003</v>
      </c>
      <c r="K242" s="9">
        <f>'Fernvale Primary School'!K171+'Glenmere Primary School'!K161+'Hinckley Parks Primary'!K176+'Hollycroft Primary School'!K148+'Langmoor Primary School'!K158+'Little Hill Primary School'!K175+'New Lubbesthorpe Primary School'!K181+'Ravenhurst Primary School'!K167</f>
        <v>3675</v>
      </c>
      <c r="L242" s="9">
        <f>'Fernvale Primary School'!L171+'Glenmere Primary School'!L161+'Hinckley Parks Primary'!L176+'Hollycroft Primary School'!L148+'Langmoor Primary School'!L158+'Little Hill Primary School'!L175+'New Lubbesthorpe Primary School'!L181+'Ravenhurst Primary School'!L167</f>
        <v>0</v>
      </c>
      <c r="M242" s="9">
        <f>'Fernvale Primary School'!M171+'Glenmere Primary School'!M161+'Hinckley Parks Primary'!M176+'Hollycroft Primary School'!M148+'Langmoor Primary School'!M158+'Little Hill Primary School'!M175+'New Lubbesthorpe Primary School'!M181+'Ravenhurst Primary School'!M167</f>
        <v>2402.6000000000004</v>
      </c>
      <c r="N242" s="7">
        <f t="shared" si="47"/>
        <v>0.34623129251700691</v>
      </c>
      <c r="P242" s="9">
        <f>'Fernvale Primary School'!P171+'Glenmere Primary School'!P161+'Hinckley Parks Primary'!P176+'Hollycroft Primary School'!P148+'Langmoor Primary School'!P158+'Little Hill Primary School'!P175+'New Lubbesthorpe Primary School'!P181+'Ravenhurst Primary School'!P167</f>
        <v>1198.17</v>
      </c>
      <c r="Q242" s="9">
        <f>'Fernvale Primary School'!Q171+'Glenmere Primary School'!Q161+'Hinckley Parks Primary'!Q176+'Hollycroft Primary School'!Q148+'Langmoor Primary School'!Q158+'Little Hill Primary School'!Q175+'New Lubbesthorpe Primary School'!Q181+'Ravenhurst Primary School'!Q167</f>
        <v>3675</v>
      </c>
      <c r="R242" s="9">
        <f>'Fernvale Primary School'!R171+'Glenmere Primary School'!R161+'Hinckley Parks Primary'!R176+'Hollycroft Primary School'!R148+'Langmoor Primary School'!R158+'Little Hill Primary School'!R175+'New Lubbesthorpe Primary School'!R181+'Ravenhurst Primary School'!R167</f>
        <v>-2476.83</v>
      </c>
      <c r="T242" s="9">
        <f>'Fernvale Primary School'!T171+'Glenmere Primary School'!T161+'Hinckley Parks Primary'!T176+'Hollycroft Primary School'!T148+'Langmoor Primary School'!T158+'Little Hill Primary School'!T175+'New Lubbesthorpe Primary School'!T181+'Ravenhurst Primary School'!T167</f>
        <v>3675</v>
      </c>
      <c r="U242" s="9">
        <f>'Fernvale Primary School'!U171+'Glenmere Primary School'!U161+'Hinckley Parks Primary'!U176+'Hollycroft Primary School'!U148+'Langmoor Primary School'!U158+'Little Hill Primary School'!U175+'New Lubbesthorpe Primary School'!U181+'Ravenhurst Primary School'!U167</f>
        <v>1272.4000000000003</v>
      </c>
      <c r="V242" s="9">
        <f>IF('Fernvale Primary School'!V171="",0,'Fernvale Primary School'!V171)+IF('Glenmere Primary School'!V161="",0,'Glenmere Primary School'!V161)+IF('Hinckley Parks Primary'!V176="",0,'Hinckley Parks Primary'!V176)+IF('Hollycroft Primary School'!V148="",0,'Hollycroft Primary School'!V148)+IF('Langmoor Primary School'!V158="",0,'Langmoor Primary School'!V158)+IF('Little Hill Primary School'!V175="",0,'Little Hill Primary School'!V175)+IF('New Lubbesthorpe Primary School'!V181="",0,'New Lubbesthorpe Primary School'!V181)+IF('Ravenhurst Primary School'!V167="",0,'Ravenhurst Primary School'!V167)</f>
        <v>0</v>
      </c>
      <c r="W242" s="9">
        <f>'Fernvale Primary School'!W171+'Glenmere Primary School'!W161+'Hinckley Parks Primary'!W176+'Hollycroft Primary School'!W148+'Langmoor Primary School'!W158+'Little Hill Primary School'!W175+'New Lubbesthorpe Primary School'!W181+'Ravenhurst Primary School'!W167</f>
        <v>0</v>
      </c>
      <c r="X242" s="9">
        <f>'Fernvale Primary School'!X171+'Glenmere Primary School'!X161+'Hinckley Parks Primary'!X176+'Hollycroft Primary School'!X148+'Langmoor Primary School'!X158+'Little Hill Primary School'!X175+'New Lubbesthorpe Primary School'!X181+'Ravenhurst Primary School'!X167</f>
        <v>1272.4000000000003</v>
      </c>
      <c r="Y242" s="9">
        <f>'Fernvale Primary School'!Y171+'Glenmere Primary School'!Y161+'Hinckley Parks Primary'!Y176+'Hollycroft Primary School'!Y148+'Langmoor Primary School'!Y158+'Little Hill Primary School'!Y175+'New Lubbesthorpe Primary School'!Y181+'Ravenhurst Primary School'!Y167</f>
        <v>2402.6000000000004</v>
      </c>
      <c r="Z242" s="7">
        <f t="shared" si="48"/>
        <v>0.65376870748299332</v>
      </c>
    </row>
    <row r="243" spans="2:26" hidden="1" outlineLevel="1" x14ac:dyDescent="0.25">
      <c r="C243" s="8" t="s">
        <v>250</v>
      </c>
      <c r="D243" s="9">
        <f>'Fernvale Primary School'!D172+'Glenmere Primary School'!D162+'Hinckley Parks Primary'!D177+'Langmoor Primary School'!D159+'Newlands Primary School'!D182+'Ravenhurst Primary School'!D168</f>
        <v>0</v>
      </c>
      <c r="E243" s="9">
        <f>'Fernvale Primary School'!E172+'Glenmere Primary School'!E162+'Hinckley Parks Primary'!E177+'Langmoor Primary School'!E159+'Newlands Primary School'!E182+'Ravenhurst Primary School'!E168</f>
        <v>17.27</v>
      </c>
      <c r="F243" s="9">
        <f>'Fernvale Primary School'!F172+'Glenmere Primary School'!F162+'Hinckley Parks Primary'!F177+'Langmoor Primary School'!F159+'Newlands Primary School'!F182+'Ravenhurst Primary School'!F168</f>
        <v>0</v>
      </c>
      <c r="G243" s="9">
        <f>'Fernvale Primary School'!G172+'Glenmere Primary School'!G162+'Hinckley Parks Primary'!G177+'Langmoor Primary School'!G159+'Newlands Primary School'!G182+'Ravenhurst Primary School'!G168</f>
        <v>17.27</v>
      </c>
      <c r="H243" s="7">
        <f t="shared" si="46"/>
        <v>0</v>
      </c>
      <c r="J243" s="9">
        <f>'Fernvale Primary School'!J172+'Glenmere Primary School'!J162+'Hinckley Parks Primary'!J177+'Langmoor Primary School'!J159+'Newlands Primary School'!J182+'Ravenhurst Primary School'!J168</f>
        <v>1242.69</v>
      </c>
      <c r="K243" s="9">
        <f>'Fernvale Primary School'!K172+'Glenmere Primary School'!K162+'Hinckley Parks Primary'!K177+'Langmoor Primary School'!K159+'Newlands Primary School'!K182+'Ravenhurst Primary School'!K168</f>
        <v>207.2</v>
      </c>
      <c r="L243" s="9">
        <f>'Fernvale Primary School'!L172+'Glenmere Primary School'!L162+'Hinckley Parks Primary'!L177+'Langmoor Primary School'!L159+'Newlands Primary School'!L182+'Ravenhurst Primary School'!L168</f>
        <v>0</v>
      </c>
      <c r="M243" s="9">
        <f>'Fernvale Primary School'!M172+'Glenmere Primary School'!M162+'Hinckley Parks Primary'!M177+'Langmoor Primary School'!M159+'Newlands Primary School'!M182+'Ravenhurst Primary School'!M168</f>
        <v>-1035.49</v>
      </c>
      <c r="N243" s="7">
        <f t="shared" si="47"/>
        <v>5.9975386100386103</v>
      </c>
      <c r="P243" s="9">
        <f>'Fernvale Primary School'!P172+'Glenmere Primary School'!P162+'Hinckley Parks Primary'!P177+'Langmoor Primary School'!P159+'Newlands Primary School'!P182+'Ravenhurst Primary School'!P168</f>
        <v>207.2</v>
      </c>
      <c r="Q243" s="9">
        <f>'Fernvale Primary School'!Q172+'Glenmere Primary School'!Q162+'Hinckley Parks Primary'!Q177+'Langmoor Primary School'!Q159+'Newlands Primary School'!Q182+'Ravenhurst Primary School'!Q168</f>
        <v>207.2</v>
      </c>
      <c r="R243" s="9">
        <f>'Fernvale Primary School'!R172+'Glenmere Primary School'!R162+'Hinckley Parks Primary'!R177+'Langmoor Primary School'!R159+'Newlands Primary School'!R182+'Ravenhurst Primary School'!R168</f>
        <v>0</v>
      </c>
      <c r="T243" s="9">
        <f>'Fernvale Primary School'!T172+'Glenmere Primary School'!T162+'Hinckley Parks Primary'!T177+'Langmoor Primary School'!T159+'Newlands Primary School'!T182+'Ravenhurst Primary School'!T168</f>
        <v>207.2</v>
      </c>
      <c r="U243" s="9">
        <f>'Fernvale Primary School'!U172+'Glenmere Primary School'!U162+'Hinckley Parks Primary'!U177+'Langmoor Primary School'!U159+'Newlands Primary School'!U182+'Ravenhurst Primary School'!U168</f>
        <v>1242.69</v>
      </c>
      <c r="V243" s="9">
        <f>IF('Fernvale Primary School'!V172="",0,'Fernvale Primary School'!V172)+IF('Glenmere Primary School'!V162="",0,'Glenmere Primary School'!V162)+IF('Hinckley Parks Primary'!V177="",0,'Hinckley Parks Primary'!V177)+IF('Langmoor Primary School'!V159="",0,'Langmoor Primary School'!V159)+IF('Newlands Primary School'!V182="",0,'Newlands Primary School'!V182)+IF('Ravenhurst Primary School'!V168="",0,'Ravenhurst Primary School'!V168)</f>
        <v>0</v>
      </c>
      <c r="W243" s="9">
        <f>'Fernvale Primary School'!W172+'Glenmere Primary School'!W162+'Hinckley Parks Primary'!W177+'Langmoor Primary School'!W159+'Newlands Primary School'!W182+'Ravenhurst Primary School'!W168</f>
        <v>0</v>
      </c>
      <c r="X243" s="9">
        <f>'Fernvale Primary School'!X172+'Glenmere Primary School'!X162+'Hinckley Parks Primary'!X177+'Langmoor Primary School'!X159+'Newlands Primary School'!X182+'Ravenhurst Primary School'!X168</f>
        <v>1242.69</v>
      </c>
      <c r="Y243" s="9">
        <f>'Fernvale Primary School'!Y172+'Glenmere Primary School'!Y162+'Hinckley Parks Primary'!Y177+'Langmoor Primary School'!Y159+'Newlands Primary School'!Y182+'Ravenhurst Primary School'!Y168</f>
        <v>-1035.49</v>
      </c>
      <c r="Z243" s="7">
        <f t="shared" si="48"/>
        <v>-4.9975386100386103</v>
      </c>
    </row>
    <row r="244" spans="2:26" hidden="1" outlineLevel="1" x14ac:dyDescent="0.25">
      <c r="C244" s="8" t="s">
        <v>251</v>
      </c>
      <c r="D244" s="9">
        <f>'Fernvale Primary School'!D173+'Glenmere Primary School'!D163+'Hinckley Parks Primary'!D178+'Hollycroft Primary School'!D149+'Langmoor Primary School'!D160+'Little Hill Primary School'!D176+'New Lubbesthorpe Primary School'!D182+'Newlands Primary School'!D183+'Ravenhurst Primary School'!D169</f>
        <v>316.68</v>
      </c>
      <c r="E244" s="9">
        <f>'Fernvale Primary School'!E173+'Glenmere Primary School'!E163+'Hinckley Parks Primary'!E178+'Hollycroft Primary School'!E149+'Langmoor Primary School'!E160+'Little Hill Primary School'!E176+'New Lubbesthorpe Primary School'!E182+'Newlands Primary School'!E183+'Ravenhurst Primary School'!E169</f>
        <v>108.25</v>
      </c>
      <c r="F244" s="9">
        <f>'Fernvale Primary School'!F173+'Glenmere Primary School'!F163+'Hinckley Parks Primary'!F178+'Hollycroft Primary School'!F149+'Langmoor Primary School'!F160+'Little Hill Primary School'!F176+'New Lubbesthorpe Primary School'!F182+'Newlands Primary School'!F183+'Ravenhurst Primary School'!F169</f>
        <v>0</v>
      </c>
      <c r="G244" s="9">
        <f>'Fernvale Primary School'!G173+'Glenmere Primary School'!G163+'Hinckley Parks Primary'!G178+'Hollycroft Primary School'!G149+'Langmoor Primary School'!G160+'Little Hill Primary School'!G176+'New Lubbesthorpe Primary School'!G182+'Newlands Primary School'!G183+'Ravenhurst Primary School'!G169</f>
        <v>-208.43000000000004</v>
      </c>
      <c r="H244" s="7">
        <f t="shared" si="46"/>
        <v>2.9254503464203232</v>
      </c>
      <c r="J244" s="9">
        <f>'Fernvale Primary School'!J173+'Glenmere Primary School'!J163+'Hinckley Parks Primary'!J178+'Hollycroft Primary School'!J149+'Langmoor Primary School'!J160+'Little Hill Primary School'!J176+'New Lubbesthorpe Primary School'!J182+'Newlands Primary School'!J183+'Ravenhurst Primary School'!J169</f>
        <v>7720.84</v>
      </c>
      <c r="K244" s="9">
        <f>'Fernvale Primary School'!K173+'Glenmere Primary School'!K163+'Hinckley Parks Primary'!K178+'Hollycroft Primary School'!K149+'Langmoor Primary School'!K160+'Little Hill Primary School'!K176+'New Lubbesthorpe Primary School'!K182+'Newlands Primary School'!K183+'Ravenhurst Primary School'!K169</f>
        <v>6426.05</v>
      </c>
      <c r="L244" s="9">
        <f>'Fernvale Primary School'!L173+'Glenmere Primary School'!L163+'Hinckley Parks Primary'!L178+'Hollycroft Primary School'!L149+'Langmoor Primary School'!L160+'Little Hill Primary School'!L176+'New Lubbesthorpe Primary School'!L182+'Newlands Primary School'!L183+'Ravenhurst Primary School'!L169</f>
        <v>0</v>
      </c>
      <c r="M244" s="9">
        <f>'Fernvale Primary School'!M173+'Glenmere Primary School'!M163+'Hinckley Parks Primary'!M178+'Hollycroft Primary School'!M149+'Langmoor Primary School'!M160+'Little Hill Primary School'!M176+'New Lubbesthorpe Primary School'!M182+'Newlands Primary School'!M183+'Ravenhurst Primary School'!M169</f>
        <v>-1294.79</v>
      </c>
      <c r="N244" s="7">
        <f t="shared" si="47"/>
        <v>1.2014908069498369</v>
      </c>
      <c r="P244" s="9">
        <f>'Fernvale Primary School'!P173+'Glenmere Primary School'!P163+'Hinckley Parks Primary'!P178+'Hollycroft Primary School'!P149+'Langmoor Primary School'!P160+'Little Hill Primary School'!P176+'New Lubbesthorpe Primary School'!P182+'Newlands Primary School'!P183+'Ravenhurst Primary School'!P169</f>
        <v>5365.57</v>
      </c>
      <c r="Q244" s="9">
        <f>'Fernvale Primary School'!Q173+'Glenmere Primary School'!Q163+'Hinckley Parks Primary'!Q178+'Hollycroft Primary School'!Q149+'Langmoor Primary School'!Q160+'Little Hill Primary School'!Q176+'New Lubbesthorpe Primary School'!Q182+'Newlands Primary School'!Q183+'Ravenhurst Primary School'!Q169</f>
        <v>6426.05</v>
      </c>
      <c r="R244" s="9">
        <f>'Fernvale Primary School'!R173+'Glenmere Primary School'!R163+'Hinckley Parks Primary'!R178+'Hollycroft Primary School'!R149+'Langmoor Primary School'!R160+'Little Hill Primary School'!R176+'New Lubbesthorpe Primary School'!R182+'Newlands Primary School'!R183+'Ravenhurst Primary School'!R169</f>
        <v>-1060.48</v>
      </c>
      <c r="T244" s="9">
        <f>'Fernvale Primary School'!T173+'Glenmere Primary School'!T163+'Hinckley Parks Primary'!T178+'Hollycroft Primary School'!T149+'Langmoor Primary School'!T160+'Little Hill Primary School'!T176+'New Lubbesthorpe Primary School'!T182+'Newlands Primary School'!T183+'Ravenhurst Primary School'!T169</f>
        <v>6426.05</v>
      </c>
      <c r="U244" s="9">
        <f>'Fernvale Primary School'!U173+'Glenmere Primary School'!U163+'Hinckley Parks Primary'!U178+'Hollycroft Primary School'!U149+'Langmoor Primary School'!U160+'Little Hill Primary School'!U176+'New Lubbesthorpe Primary School'!U182+'Newlands Primary School'!U183+'Ravenhurst Primary School'!U169</f>
        <v>7720.84</v>
      </c>
      <c r="V244" s="9">
        <f>IF('Fernvale Primary School'!V173="",0,'Fernvale Primary School'!V173)+IF('Glenmere Primary School'!V163="",0,'Glenmere Primary School'!V163)+IF('Hinckley Parks Primary'!V178="",0,'Hinckley Parks Primary'!V178)+IF('Hollycroft Primary School'!V149="",0,'Hollycroft Primary School'!V149)+IF('Langmoor Primary School'!V160="",0,'Langmoor Primary School'!V160)+IF('Little Hill Primary School'!V176="",0,'Little Hill Primary School'!V176)+IF('New Lubbesthorpe Primary School'!V182="",0,'New Lubbesthorpe Primary School'!V182)+IF('Newlands Primary School'!V183="",0,'Newlands Primary School'!V183)+IF('Ravenhurst Primary School'!V169="",0,'Ravenhurst Primary School'!V169)</f>
        <v>0</v>
      </c>
      <c r="W244" s="9">
        <f>'Fernvale Primary School'!W173+'Glenmere Primary School'!W163+'Hinckley Parks Primary'!W178+'Hollycroft Primary School'!W149+'Langmoor Primary School'!W160+'Little Hill Primary School'!W176+'New Lubbesthorpe Primary School'!W182+'Newlands Primary School'!W183+'Ravenhurst Primary School'!W169</f>
        <v>0</v>
      </c>
      <c r="X244" s="9">
        <f>'Fernvale Primary School'!X173+'Glenmere Primary School'!X163+'Hinckley Parks Primary'!X178+'Hollycroft Primary School'!X149+'Langmoor Primary School'!X160+'Little Hill Primary School'!X176+'New Lubbesthorpe Primary School'!X182+'Newlands Primary School'!X183+'Ravenhurst Primary School'!X169</f>
        <v>7720.84</v>
      </c>
      <c r="Y244" s="9">
        <f>'Fernvale Primary School'!Y173+'Glenmere Primary School'!Y163+'Hinckley Parks Primary'!Y178+'Hollycroft Primary School'!Y149+'Langmoor Primary School'!Y160+'Little Hill Primary School'!Y176+'New Lubbesthorpe Primary School'!Y182+'Newlands Primary School'!Y183+'Ravenhurst Primary School'!Y169</f>
        <v>-1294.7899999999997</v>
      </c>
      <c r="Z244" s="7">
        <f t="shared" si="48"/>
        <v>-0.20149080694983695</v>
      </c>
    </row>
    <row r="245" spans="2:26" hidden="1" outlineLevel="1" x14ac:dyDescent="0.25">
      <c r="C245" s="8" t="s">
        <v>252</v>
      </c>
      <c r="D245" s="9">
        <f>'Fernvale Primary School'!D174+'Glenmere Primary School'!D164+'Hinckley Parks Primary'!D180+'Hollycroft Primary School'!D150+'Langmoor Primary School'!D161+'Little Hill Primary School'!D177+'New Lubbesthorpe Primary School'!D184+'Newlands Primary School'!D185+'OWLS Academy Trust'!D71+'Ravenhurst Primary School'!D170</f>
        <v>1267.2299999999998</v>
      </c>
      <c r="E245" s="9">
        <f>'Fernvale Primary School'!E174+'Glenmere Primary School'!E164+'Hinckley Parks Primary'!E180+'Hollycroft Primary School'!E150+'Langmoor Primary School'!E161+'Little Hill Primary School'!E177+'New Lubbesthorpe Primary School'!E184+'Newlands Primary School'!E185+'OWLS Academy Trust'!E71+'Ravenhurst Primary School'!E170</f>
        <v>79.17</v>
      </c>
      <c r="F245" s="9">
        <f>'Fernvale Primary School'!F174+'Glenmere Primary School'!F164+'Hinckley Parks Primary'!F180+'Hollycroft Primary School'!F150+'Langmoor Primary School'!F161+'Little Hill Primary School'!F177+'New Lubbesthorpe Primary School'!F184+'Newlands Primary School'!F185+'OWLS Academy Trust'!F71+'Ravenhurst Primary School'!F170</f>
        <v>0</v>
      </c>
      <c r="G245" s="9">
        <f>'Fernvale Primary School'!G174+'Glenmere Primary School'!G164+'Hinckley Parks Primary'!G180+'Hollycroft Primary School'!G150+'Langmoor Primary School'!G161+'Little Hill Primary School'!G177+'New Lubbesthorpe Primary School'!G184+'Newlands Primary School'!G185+'OWLS Academy Trust'!G71+'Ravenhurst Primary School'!G170</f>
        <v>-1188.06</v>
      </c>
      <c r="H245" s="7">
        <f t="shared" si="46"/>
        <v>16.006441834028038</v>
      </c>
      <c r="J245" s="9">
        <f>'Fernvale Primary School'!J174+'Glenmere Primary School'!J164+'Hinckley Parks Primary'!J180+'Hollycroft Primary School'!J150+'Langmoor Primary School'!J161+'Little Hill Primary School'!J177+'New Lubbesthorpe Primary School'!J184+'Newlands Primary School'!J185+'OWLS Academy Trust'!J71+'Ravenhurst Primary School'!J170</f>
        <v>10079.839999999998</v>
      </c>
      <c r="K245" s="9">
        <f>'Fernvale Primary School'!K174+'Glenmere Primary School'!K164+'Hinckley Parks Primary'!K180+'Hollycroft Primary School'!K150+'Langmoor Primary School'!K161+'Little Hill Primary School'!K177+'New Lubbesthorpe Primary School'!K184+'Newlands Primary School'!K185+'OWLS Academy Trust'!K71+'Ravenhurst Primary School'!K170</f>
        <v>5056.8</v>
      </c>
      <c r="L245" s="9">
        <f>'Fernvale Primary School'!L174+'Glenmere Primary School'!L164+'Hinckley Parks Primary'!L180+'Hollycroft Primary School'!L150+'Langmoor Primary School'!L161+'Little Hill Primary School'!L177+'New Lubbesthorpe Primary School'!L184+'Newlands Primary School'!L185+'OWLS Academy Trust'!L71+'Ravenhurst Primary School'!L170</f>
        <v>0</v>
      </c>
      <c r="M245" s="9">
        <f>'Fernvale Primary School'!M174+'Glenmere Primary School'!M164+'Hinckley Parks Primary'!M180+'Hollycroft Primary School'!M150+'Langmoor Primary School'!M161+'Little Hill Primary School'!M177+'New Lubbesthorpe Primary School'!M184+'Newlands Primary School'!M185+'OWLS Academy Trust'!M71+'Ravenhurst Primary School'!M170</f>
        <v>-5023.04</v>
      </c>
      <c r="N245" s="7">
        <f t="shared" si="47"/>
        <v>1.9933238411643723</v>
      </c>
      <c r="P245" s="9">
        <f>'Fernvale Primary School'!P174+'Glenmere Primary School'!P164+'Hinckley Parks Primary'!P180+'Hollycroft Primary School'!P150+'Langmoor Primary School'!P161+'Little Hill Primary School'!P177+'New Lubbesthorpe Primary School'!P184+'Newlands Primary School'!P185+'OWLS Academy Trust'!P71+'Ravenhurst Primary School'!P170</f>
        <v>6720</v>
      </c>
      <c r="Q245" s="9">
        <f>'Fernvale Primary School'!Q174+'Glenmere Primary School'!Q164+'Hinckley Parks Primary'!Q180+'Hollycroft Primary School'!Q150+'Langmoor Primary School'!Q161+'Little Hill Primary School'!Q177+'New Lubbesthorpe Primary School'!Q184+'Newlands Primary School'!Q185+'OWLS Academy Trust'!Q71+'Ravenhurst Primary School'!Q170</f>
        <v>5056.8</v>
      </c>
      <c r="R245" s="9">
        <f>'Fernvale Primary School'!R174+'Glenmere Primary School'!R164+'Hinckley Parks Primary'!R180+'Hollycroft Primary School'!R150+'Langmoor Primary School'!R161+'Little Hill Primary School'!R177+'New Lubbesthorpe Primary School'!R184+'Newlands Primary School'!R185+'OWLS Academy Trust'!R71+'Ravenhurst Primary School'!R170</f>
        <v>1663.2</v>
      </c>
      <c r="T245" s="9">
        <f>'Fernvale Primary School'!T174+'Glenmere Primary School'!T164+'Hinckley Parks Primary'!T180+'Hollycroft Primary School'!T150+'Langmoor Primary School'!T161+'Little Hill Primary School'!T177+'New Lubbesthorpe Primary School'!T184+'Newlands Primary School'!T185+'OWLS Academy Trust'!T71+'Ravenhurst Primary School'!T170</f>
        <v>5056.8</v>
      </c>
      <c r="U245" s="9">
        <f>'Fernvale Primary School'!U174+'Glenmere Primary School'!U164+'Hinckley Parks Primary'!U180+'Hollycroft Primary School'!U150+'Langmoor Primary School'!U161+'Little Hill Primary School'!U177+'New Lubbesthorpe Primary School'!U184+'Newlands Primary School'!U185+'OWLS Academy Trust'!U71+'Ravenhurst Primary School'!U170</f>
        <v>10079.839999999998</v>
      </c>
      <c r="V245" s="9">
        <f>IF('Fernvale Primary School'!V174="",0,'Fernvale Primary School'!V174)+IF('Glenmere Primary School'!V164="",0,'Glenmere Primary School'!V164)+IF('Hinckley Parks Primary'!V180="",0,'Hinckley Parks Primary'!V180)+IF('Hollycroft Primary School'!V150="",0,'Hollycroft Primary School'!V150)+IF('Langmoor Primary School'!V161="",0,'Langmoor Primary School'!V161)+IF('Little Hill Primary School'!V177="",0,'Little Hill Primary School'!V177)+IF('New Lubbesthorpe Primary School'!V184="",0,'New Lubbesthorpe Primary School'!V184)+IF('Newlands Primary School'!V185="",0,'Newlands Primary School'!V185)+IF('OWLS Academy Trust'!V71="",0,'OWLS Academy Trust'!V71)+IF('Ravenhurst Primary School'!V170="",0,'Ravenhurst Primary School'!V170)</f>
        <v>0</v>
      </c>
      <c r="W245" s="9">
        <f>'Fernvale Primary School'!W174+'Glenmere Primary School'!W164+'Hinckley Parks Primary'!W180+'Hollycroft Primary School'!W150+'Langmoor Primary School'!W161+'Little Hill Primary School'!W177+'New Lubbesthorpe Primary School'!W184+'Newlands Primary School'!W185+'OWLS Academy Trust'!W71+'Ravenhurst Primary School'!W170</f>
        <v>0</v>
      </c>
      <c r="X245" s="9">
        <f>'Fernvale Primary School'!X174+'Glenmere Primary School'!X164+'Hinckley Parks Primary'!X180+'Hollycroft Primary School'!X150+'Langmoor Primary School'!X161+'Little Hill Primary School'!X177+'New Lubbesthorpe Primary School'!X184+'Newlands Primary School'!X185+'OWLS Academy Trust'!X71+'Ravenhurst Primary School'!X170</f>
        <v>10079.839999999998</v>
      </c>
      <c r="Y245" s="9">
        <f>'Fernvale Primary School'!Y174+'Glenmere Primary School'!Y164+'Hinckley Parks Primary'!Y180+'Hollycroft Primary School'!Y150+'Langmoor Primary School'!Y161+'Little Hill Primary School'!Y177+'New Lubbesthorpe Primary School'!Y184+'Newlands Primary School'!Y185+'OWLS Academy Trust'!Y71+'Ravenhurst Primary School'!Y170</f>
        <v>-5023.0400000000009</v>
      </c>
      <c r="Z245" s="7">
        <f t="shared" si="48"/>
        <v>-0.99332384116437289</v>
      </c>
    </row>
    <row r="246" spans="2:26" hidden="1" outlineLevel="1" x14ac:dyDescent="0.25">
      <c r="C246" s="8" t="s">
        <v>253</v>
      </c>
      <c r="D246" s="9">
        <f>'Fernvale Primary School'!D175+'Glenmere Primary School'!D165+'Little Hill Primary School'!D179</f>
        <v>0</v>
      </c>
      <c r="E246" s="9">
        <f>'Fernvale Primary School'!E175+'Glenmere Primary School'!E165+'Little Hill Primary School'!E179</f>
        <v>514.75</v>
      </c>
      <c r="F246" s="9">
        <f>'Fernvale Primary School'!F175+'Glenmere Primary School'!F165+'Little Hill Primary School'!F179</f>
        <v>0</v>
      </c>
      <c r="G246" s="9">
        <f>'Fernvale Primary School'!G175+'Glenmere Primary School'!G165+'Little Hill Primary School'!G179</f>
        <v>514.75</v>
      </c>
      <c r="H246" s="7">
        <f t="shared" si="46"/>
        <v>0</v>
      </c>
      <c r="J246" s="9">
        <f>'Fernvale Primary School'!J175+'Glenmere Primary School'!J165+'Little Hill Primary School'!J179</f>
        <v>5219.82</v>
      </c>
      <c r="K246" s="9">
        <f>'Fernvale Primary School'!K175+'Glenmere Primary School'!K165+'Little Hill Primary School'!K179</f>
        <v>6177</v>
      </c>
      <c r="L246" s="9">
        <f>'Fernvale Primary School'!L175+'Glenmere Primary School'!L165+'Little Hill Primary School'!L179</f>
        <v>0</v>
      </c>
      <c r="M246" s="9">
        <f>'Fernvale Primary School'!M175+'Glenmere Primary School'!M165+'Little Hill Primary School'!M179</f>
        <v>957.18</v>
      </c>
      <c r="N246" s="7">
        <f t="shared" si="47"/>
        <v>0.84504128217581342</v>
      </c>
      <c r="P246" s="9">
        <f>'Fernvale Primary School'!P175+'Glenmere Primary School'!P165+'Little Hill Primary School'!P179</f>
        <v>6177</v>
      </c>
      <c r="Q246" s="9">
        <f>'Fernvale Primary School'!Q175+'Glenmere Primary School'!Q165+'Little Hill Primary School'!Q179</f>
        <v>6177</v>
      </c>
      <c r="R246" s="9">
        <f>'Fernvale Primary School'!R175+'Glenmere Primary School'!R165+'Little Hill Primary School'!R179</f>
        <v>0</v>
      </c>
      <c r="T246" s="9">
        <f>'Fernvale Primary School'!T175+'Glenmere Primary School'!T165+'Little Hill Primary School'!T179</f>
        <v>6177</v>
      </c>
      <c r="U246" s="9">
        <f>'Fernvale Primary School'!U175+'Glenmere Primary School'!U165+'Little Hill Primary School'!U179</f>
        <v>5219.82</v>
      </c>
      <c r="V246" s="9">
        <f>IF('Fernvale Primary School'!V175="",0,'Fernvale Primary School'!V175)+IF('Glenmere Primary School'!V165="",0,'Glenmere Primary School'!V165)+IF('Little Hill Primary School'!V179="",0,'Little Hill Primary School'!V179)</f>
        <v>0</v>
      </c>
      <c r="W246" s="9">
        <f>'Fernvale Primary School'!W175+'Glenmere Primary School'!W165+'Little Hill Primary School'!W179</f>
        <v>0</v>
      </c>
      <c r="X246" s="9">
        <f>'Fernvale Primary School'!X175+'Glenmere Primary School'!X165+'Little Hill Primary School'!X179</f>
        <v>5219.82</v>
      </c>
      <c r="Y246" s="9">
        <f>'Fernvale Primary School'!Y175+'Glenmere Primary School'!Y165+'Little Hill Primary School'!Y179</f>
        <v>957.18</v>
      </c>
      <c r="Z246" s="7">
        <f t="shared" si="48"/>
        <v>0.15495871782418649</v>
      </c>
    </row>
    <row r="247" spans="2:26" hidden="1" outlineLevel="1" x14ac:dyDescent="0.25">
      <c r="C247" s="8" t="s">
        <v>254</v>
      </c>
      <c r="D247" s="9">
        <f>'Hinckley Parks Primary'!D172+'Langmoor Primary School'!D154</f>
        <v>1327.29</v>
      </c>
      <c r="E247" s="9">
        <f>'Hinckley Parks Primary'!E172+'Langmoor Primary School'!E154</f>
        <v>0</v>
      </c>
      <c r="F247" s="9">
        <f>'Hinckley Parks Primary'!F172+'Langmoor Primary School'!F154</f>
        <v>0</v>
      </c>
      <c r="G247" s="9">
        <f>'Hinckley Parks Primary'!G172+'Langmoor Primary School'!G154</f>
        <v>-1327.29</v>
      </c>
      <c r="H247" s="7">
        <f t="shared" si="46"/>
        <v>0</v>
      </c>
      <c r="J247" s="9">
        <f>'Hinckley Parks Primary'!J172+'Langmoor Primary School'!J154</f>
        <v>3924.26</v>
      </c>
      <c r="K247" s="9">
        <f>'Hinckley Parks Primary'!K172+'Langmoor Primary School'!K154</f>
        <v>5904</v>
      </c>
      <c r="L247" s="9">
        <f>'Hinckley Parks Primary'!L172+'Langmoor Primary School'!L154</f>
        <v>0</v>
      </c>
      <c r="M247" s="9">
        <f>'Hinckley Parks Primary'!M172+'Langmoor Primary School'!M154</f>
        <v>1979.7399999999998</v>
      </c>
      <c r="N247" s="7">
        <f t="shared" si="47"/>
        <v>0.66467818428184289</v>
      </c>
      <c r="P247" s="9">
        <f>'Hinckley Parks Primary'!P172+'Langmoor Primary School'!P154</f>
        <v>400</v>
      </c>
      <c r="Q247" s="9">
        <f>'Hinckley Parks Primary'!Q172+'Langmoor Primary School'!Q154</f>
        <v>5904</v>
      </c>
      <c r="R247" s="9">
        <f>'Hinckley Parks Primary'!R172+'Langmoor Primary School'!R154</f>
        <v>-5504</v>
      </c>
      <c r="T247" s="9">
        <f>'Hinckley Parks Primary'!T172+'Langmoor Primary School'!T154</f>
        <v>5904</v>
      </c>
      <c r="U247" s="9">
        <f>'Hinckley Parks Primary'!U172+'Langmoor Primary School'!U154</f>
        <v>3924.26</v>
      </c>
      <c r="V247" s="9">
        <f>IF('Hinckley Parks Primary'!V172="",0,'Hinckley Parks Primary'!V172)+IF('Langmoor Primary School'!V154="",0,'Langmoor Primary School'!V154)</f>
        <v>0</v>
      </c>
      <c r="W247" s="9">
        <f>'Hinckley Parks Primary'!W172+'Langmoor Primary School'!W154</f>
        <v>0</v>
      </c>
      <c r="X247" s="9">
        <f>'Hinckley Parks Primary'!X172+'Langmoor Primary School'!X154</f>
        <v>3924.26</v>
      </c>
      <c r="Y247" s="9">
        <f>'Hinckley Parks Primary'!Y172+'Langmoor Primary School'!Y154</f>
        <v>1979.7399999999998</v>
      </c>
      <c r="Z247" s="7">
        <f t="shared" si="48"/>
        <v>0.33532181571815717</v>
      </c>
    </row>
    <row r="248" spans="2:26" hidden="1" outlineLevel="1" x14ac:dyDescent="0.25">
      <c r="C248" s="8" t="s">
        <v>255</v>
      </c>
      <c r="D248" s="9">
        <f>'Hinckley Parks Primary'!D175+'Langmoor Primary School'!D157+'Newlands Primary School'!D181+'OWLS Academy Trust'!D69</f>
        <v>861.43</v>
      </c>
      <c r="E248" s="9">
        <f>'Hinckley Parks Primary'!E175+'Langmoor Primary School'!E157+'Newlands Primary School'!E181+'OWLS Academy Trust'!E69</f>
        <v>0</v>
      </c>
      <c r="F248" s="9">
        <f>'Hinckley Parks Primary'!F175+'Langmoor Primary School'!F157+'Newlands Primary School'!F181+'OWLS Academy Trust'!F69</f>
        <v>0</v>
      </c>
      <c r="G248" s="9">
        <f>'Hinckley Parks Primary'!G175+'Langmoor Primary School'!G157+'Newlands Primary School'!G181+'OWLS Academy Trust'!G69</f>
        <v>-861.43</v>
      </c>
      <c r="H248" s="7">
        <f t="shared" si="46"/>
        <v>0</v>
      </c>
      <c r="J248" s="9">
        <f>'Hinckley Parks Primary'!J175+'Langmoor Primary School'!J157+'Newlands Primary School'!J181+'OWLS Academy Trust'!J69</f>
        <v>1099.6999999999998</v>
      </c>
      <c r="K248" s="9">
        <f>'Hinckley Parks Primary'!K175+'Langmoor Primary School'!K157+'Newlands Primary School'!K181+'OWLS Academy Trust'!K69</f>
        <v>800</v>
      </c>
      <c r="L248" s="9">
        <f>'Hinckley Parks Primary'!L175+'Langmoor Primary School'!L157+'Newlands Primary School'!L181+'OWLS Academy Trust'!L69</f>
        <v>0</v>
      </c>
      <c r="M248" s="9">
        <f>'Hinckley Parks Primary'!M175+'Langmoor Primary School'!M157+'Newlands Primary School'!M181+'OWLS Academy Trust'!M69</f>
        <v>-299.7</v>
      </c>
      <c r="N248" s="7">
        <f t="shared" si="47"/>
        <v>1.3746249999999998</v>
      </c>
      <c r="P248" s="9">
        <f>'Hinckley Parks Primary'!P175+'Langmoor Primary School'!P157+'Newlands Primary School'!P181+'OWLS Academy Trust'!P69</f>
        <v>800</v>
      </c>
      <c r="Q248" s="9">
        <f>'Hinckley Parks Primary'!Q175+'Langmoor Primary School'!Q157+'Newlands Primary School'!Q181+'OWLS Academy Trust'!Q69</f>
        <v>800</v>
      </c>
      <c r="R248" s="9">
        <f>'Hinckley Parks Primary'!R175+'Langmoor Primary School'!R157+'Newlands Primary School'!R181+'OWLS Academy Trust'!R69</f>
        <v>0</v>
      </c>
      <c r="T248" s="9">
        <f>'Hinckley Parks Primary'!T175+'Langmoor Primary School'!T157+'Newlands Primary School'!T181+'OWLS Academy Trust'!T69</f>
        <v>800</v>
      </c>
      <c r="U248" s="9">
        <f>'Hinckley Parks Primary'!U175+'Langmoor Primary School'!U157+'Newlands Primary School'!U181+'OWLS Academy Trust'!U69</f>
        <v>1099.6999999999998</v>
      </c>
      <c r="V248" s="9">
        <f>IF('Hinckley Parks Primary'!V175="",0,'Hinckley Parks Primary'!V175)+IF('Langmoor Primary School'!V157="",0,'Langmoor Primary School'!V157)+IF('Newlands Primary School'!V181="",0,'Newlands Primary School'!V181)+IF('OWLS Academy Trust'!V69="",0,'OWLS Academy Trust'!V69)</f>
        <v>0</v>
      </c>
      <c r="W248" s="9">
        <f>'Hinckley Parks Primary'!W175+'Langmoor Primary School'!W157+'Newlands Primary School'!W181+'OWLS Academy Trust'!W69</f>
        <v>0</v>
      </c>
      <c r="X248" s="9">
        <f>'Hinckley Parks Primary'!X175+'Langmoor Primary School'!X157+'Newlands Primary School'!X181+'OWLS Academy Trust'!X69</f>
        <v>1099.6999999999998</v>
      </c>
      <c r="Y248" s="9">
        <f>'Hinckley Parks Primary'!Y175+'Langmoor Primary School'!Y157+'Newlands Primary School'!Y181+'OWLS Academy Trust'!Y69</f>
        <v>-299.69999999999993</v>
      </c>
      <c r="Z248" s="7">
        <f t="shared" si="48"/>
        <v>-0.37462499999999993</v>
      </c>
    </row>
    <row r="249" spans="2:26" hidden="1" outlineLevel="1" x14ac:dyDescent="0.25">
      <c r="C249" s="8" t="s">
        <v>256</v>
      </c>
      <c r="D249" s="9">
        <f>'Hinckley Parks Primary'!D179+'New Lubbesthorpe Primary School'!D183+'Newlands Primary School'!D184+'OWLS Academy Trust'!D70</f>
        <v>30</v>
      </c>
      <c r="E249" s="9">
        <f>'Hinckley Parks Primary'!E179+'New Lubbesthorpe Primary School'!E183+'Newlands Primary School'!E184+'OWLS Academy Trust'!E70</f>
        <v>113.33</v>
      </c>
      <c r="F249" s="9">
        <f>'Hinckley Parks Primary'!F179+'New Lubbesthorpe Primary School'!F183+'Newlands Primary School'!F184+'OWLS Academy Trust'!F70</f>
        <v>0</v>
      </c>
      <c r="G249" s="9">
        <f>'Hinckley Parks Primary'!G179+'New Lubbesthorpe Primary School'!G183+'Newlands Primary School'!G184+'OWLS Academy Trust'!G70</f>
        <v>83.33</v>
      </c>
      <c r="H249" s="7">
        <f t="shared" si="46"/>
        <v>0.26471366804906027</v>
      </c>
      <c r="J249" s="9">
        <f>'Hinckley Parks Primary'!J179+'New Lubbesthorpe Primary School'!J183+'Newlands Primary School'!J184+'OWLS Academy Trust'!J70</f>
        <v>1527.44</v>
      </c>
      <c r="K249" s="9">
        <f>'Hinckley Parks Primary'!K179+'New Lubbesthorpe Primary School'!K183+'Newlands Primary School'!K184+'OWLS Academy Trust'!K70</f>
        <v>2603.1999999999998</v>
      </c>
      <c r="L249" s="9">
        <f>'Hinckley Parks Primary'!L179+'New Lubbesthorpe Primary School'!L183+'Newlands Primary School'!L184+'OWLS Academy Trust'!L70</f>
        <v>0</v>
      </c>
      <c r="M249" s="9">
        <f>'Hinckley Parks Primary'!M179+'New Lubbesthorpe Primary School'!M183+'Newlands Primary School'!M184+'OWLS Academy Trust'!M70</f>
        <v>1075.7599999999998</v>
      </c>
      <c r="N249" s="7">
        <f t="shared" si="47"/>
        <v>0.58675476336816235</v>
      </c>
      <c r="P249" s="9">
        <f>'Hinckley Parks Primary'!P179+'New Lubbesthorpe Primary School'!P183+'Newlands Primary School'!P184+'OWLS Academy Trust'!P70</f>
        <v>360</v>
      </c>
      <c r="Q249" s="9">
        <f>'Hinckley Parks Primary'!Q179+'New Lubbesthorpe Primary School'!Q183+'Newlands Primary School'!Q184+'OWLS Academy Trust'!Q70</f>
        <v>2603.1999999999998</v>
      </c>
      <c r="R249" s="9">
        <f>'Hinckley Parks Primary'!R179+'New Lubbesthorpe Primary School'!R183+'Newlands Primary School'!R184+'OWLS Academy Trust'!R70</f>
        <v>-2243.1999999999998</v>
      </c>
      <c r="T249" s="9">
        <f>'Hinckley Parks Primary'!T179+'New Lubbesthorpe Primary School'!T183+'Newlands Primary School'!T184+'OWLS Academy Trust'!T70</f>
        <v>2603.1999999999998</v>
      </c>
      <c r="U249" s="9">
        <f>'Hinckley Parks Primary'!U179+'New Lubbesthorpe Primary School'!U183+'Newlands Primary School'!U184+'OWLS Academy Trust'!U70</f>
        <v>1527.44</v>
      </c>
      <c r="V249" s="9">
        <f>IF('Hinckley Parks Primary'!V179="",0,'Hinckley Parks Primary'!V179)+IF('New Lubbesthorpe Primary School'!V183="",0,'New Lubbesthorpe Primary School'!V183)+IF('Newlands Primary School'!V184="",0,'Newlands Primary School'!V184)+IF('OWLS Academy Trust'!V70="",0,'OWLS Academy Trust'!V70)</f>
        <v>0</v>
      </c>
      <c r="W249" s="9">
        <f>'Hinckley Parks Primary'!W179+'New Lubbesthorpe Primary School'!W183+'Newlands Primary School'!W184+'OWLS Academy Trust'!W70</f>
        <v>0</v>
      </c>
      <c r="X249" s="9">
        <f>'Hinckley Parks Primary'!X179+'New Lubbesthorpe Primary School'!X183+'Newlands Primary School'!X184+'OWLS Academy Trust'!X70</f>
        <v>1527.44</v>
      </c>
      <c r="Y249" s="9">
        <f>'Hinckley Parks Primary'!Y179+'New Lubbesthorpe Primary School'!Y183+'Newlands Primary School'!Y184+'OWLS Academy Trust'!Y70</f>
        <v>1075.7599999999998</v>
      </c>
      <c r="Z249" s="7">
        <f t="shared" si="48"/>
        <v>0.41324523663183765</v>
      </c>
    </row>
    <row r="250" spans="2:26" hidden="1" outlineLevel="1" x14ac:dyDescent="0.25">
      <c r="C250" s="8" t="s">
        <v>257</v>
      </c>
      <c r="D250" s="9">
        <f>'Hollycroft Primary School'!D145+'New Lubbesthorpe Primary School'!D178+'Newlands Primary School'!D178</f>
        <v>0</v>
      </c>
      <c r="E250" s="9">
        <f>'Hollycroft Primary School'!E145+'New Lubbesthorpe Primary School'!E178+'Newlands Primary School'!E178</f>
        <v>0</v>
      </c>
      <c r="F250" s="9">
        <f>'Hollycroft Primary School'!F145+'New Lubbesthorpe Primary School'!F178+'Newlands Primary School'!F178</f>
        <v>0</v>
      </c>
      <c r="G250" s="9">
        <f>'Hollycroft Primary School'!G145+'New Lubbesthorpe Primary School'!G178+'Newlands Primary School'!G178</f>
        <v>0</v>
      </c>
      <c r="H250" s="7">
        <f t="shared" si="46"/>
        <v>0</v>
      </c>
      <c r="J250" s="9">
        <f>'Hollycroft Primary School'!J145+'New Lubbesthorpe Primary School'!J178+'Newlands Primary School'!J178</f>
        <v>3307.99</v>
      </c>
      <c r="K250" s="9">
        <f>'Hollycroft Primary School'!K145+'New Lubbesthorpe Primary School'!K178+'Newlands Primary School'!K178</f>
        <v>3200</v>
      </c>
      <c r="L250" s="9">
        <f>'Hollycroft Primary School'!L145+'New Lubbesthorpe Primary School'!L178+'Newlands Primary School'!L178</f>
        <v>0</v>
      </c>
      <c r="M250" s="9">
        <f>'Hollycroft Primary School'!M145+'New Lubbesthorpe Primary School'!M178+'Newlands Primary School'!M178</f>
        <v>-107.99</v>
      </c>
      <c r="N250" s="7">
        <f t="shared" si="47"/>
        <v>1.0337468749999998</v>
      </c>
      <c r="P250" s="9">
        <f>'Hollycroft Primary School'!P145+'New Lubbesthorpe Primary School'!P178+'Newlands Primary School'!P178</f>
        <v>6200</v>
      </c>
      <c r="Q250" s="9">
        <f>'Hollycroft Primary School'!Q145+'New Lubbesthorpe Primary School'!Q178+'Newlands Primary School'!Q178</f>
        <v>3200</v>
      </c>
      <c r="R250" s="9">
        <f>'Hollycroft Primary School'!R145+'New Lubbesthorpe Primary School'!R178+'Newlands Primary School'!R178</f>
        <v>3000</v>
      </c>
      <c r="T250" s="9">
        <f>'Hollycroft Primary School'!T145+'New Lubbesthorpe Primary School'!T178+'Newlands Primary School'!T178</f>
        <v>3200</v>
      </c>
      <c r="U250" s="9">
        <f>'Hollycroft Primary School'!U145+'New Lubbesthorpe Primary School'!U178+'Newlands Primary School'!U178</f>
        <v>3307.99</v>
      </c>
      <c r="V250" s="9">
        <f>IF('Hollycroft Primary School'!V145="",0,'Hollycroft Primary School'!V145)+IF('New Lubbesthorpe Primary School'!V178="",0,'New Lubbesthorpe Primary School'!V178)+IF('Newlands Primary School'!V178="",0,'Newlands Primary School'!V178)</f>
        <v>0</v>
      </c>
      <c r="W250" s="9">
        <f>'Hollycroft Primary School'!W145+'New Lubbesthorpe Primary School'!W178+'Newlands Primary School'!W178</f>
        <v>0</v>
      </c>
      <c r="X250" s="9">
        <f>'Hollycroft Primary School'!X145+'New Lubbesthorpe Primary School'!X178+'Newlands Primary School'!X178</f>
        <v>3307.99</v>
      </c>
      <c r="Y250" s="9">
        <f>'Hollycroft Primary School'!Y145+'New Lubbesthorpe Primary School'!Y178+'Newlands Primary School'!Y178</f>
        <v>-107.98999999999981</v>
      </c>
      <c r="Z250" s="7">
        <f t="shared" si="48"/>
        <v>-3.374687499999994E-2</v>
      </c>
    </row>
    <row r="251" spans="2:26" hidden="1" outlineLevel="1" x14ac:dyDescent="0.25">
      <c r="C251" s="8" t="s">
        <v>258</v>
      </c>
      <c r="D251" s="9">
        <f>'Little Hill Primary School'!D172+'Ravenhurst Primary School'!D164</f>
        <v>0</v>
      </c>
      <c r="E251" s="9">
        <f>'Little Hill Primary School'!E172+'Ravenhurst Primary School'!E164</f>
        <v>0</v>
      </c>
      <c r="F251" s="9">
        <f>'Little Hill Primary School'!F172+'Ravenhurst Primary School'!F164</f>
        <v>0</v>
      </c>
      <c r="G251" s="9">
        <f>'Little Hill Primary School'!G172+'Ravenhurst Primary School'!G164</f>
        <v>0</v>
      </c>
      <c r="H251" s="7">
        <f t="shared" si="46"/>
        <v>0</v>
      </c>
      <c r="J251" s="9">
        <f>'Little Hill Primary School'!J172+'Ravenhurst Primary School'!J164</f>
        <v>1213.3</v>
      </c>
      <c r="K251" s="9">
        <f>'Little Hill Primary School'!K172+'Ravenhurst Primary School'!K164</f>
        <v>0</v>
      </c>
      <c r="L251" s="9">
        <f>'Little Hill Primary School'!L172+'Ravenhurst Primary School'!L164</f>
        <v>0</v>
      </c>
      <c r="M251" s="9">
        <f>'Little Hill Primary School'!M172+'Ravenhurst Primary School'!M164</f>
        <v>-1213.3</v>
      </c>
      <c r="N251" s="7">
        <f t="shared" si="47"/>
        <v>0</v>
      </c>
      <c r="P251" s="9">
        <f>'Little Hill Primary School'!P172+'Ravenhurst Primary School'!P164</f>
        <v>0</v>
      </c>
      <c r="Q251" s="9">
        <f>'Little Hill Primary School'!Q172+'Ravenhurst Primary School'!Q164</f>
        <v>0</v>
      </c>
      <c r="R251" s="9">
        <f>'Little Hill Primary School'!R172+'Ravenhurst Primary School'!R164</f>
        <v>0</v>
      </c>
      <c r="T251" s="9">
        <f>'Little Hill Primary School'!T172+'Ravenhurst Primary School'!T164</f>
        <v>0</v>
      </c>
      <c r="U251" s="9">
        <f>'Little Hill Primary School'!U172+'Ravenhurst Primary School'!U164</f>
        <v>1213.3</v>
      </c>
      <c r="V251" s="9">
        <f>IF('Little Hill Primary School'!V172="",0,'Little Hill Primary School'!V172)+IF('Ravenhurst Primary School'!V164="",0,'Ravenhurst Primary School'!V164)</f>
        <v>0</v>
      </c>
      <c r="W251" s="9">
        <f>'Little Hill Primary School'!W172+'Ravenhurst Primary School'!W164</f>
        <v>0</v>
      </c>
      <c r="X251" s="9">
        <f>'Little Hill Primary School'!X172+'Ravenhurst Primary School'!X164</f>
        <v>1213.3</v>
      </c>
      <c r="Y251" s="9">
        <f>'Little Hill Primary School'!Y172+'Ravenhurst Primary School'!Y164</f>
        <v>-1213.3</v>
      </c>
      <c r="Z251" s="7">
        <f t="shared" si="48"/>
        <v>0</v>
      </c>
    </row>
    <row r="252" spans="2:26" hidden="1" outlineLevel="1" x14ac:dyDescent="0.25">
      <c r="C252" s="8" t="s">
        <v>259</v>
      </c>
      <c r="D252" s="9">
        <f>'Little Hill Primary School'!D178+'Newlands Primary School'!D186+'Ravenhurst Primary School'!D173</f>
        <v>0</v>
      </c>
      <c r="E252" s="9">
        <f>'Little Hill Primary School'!E178+'Newlands Primary School'!E186+'Ravenhurst Primary School'!E173</f>
        <v>0</v>
      </c>
      <c r="F252" s="9">
        <f>'Little Hill Primary School'!F178+'Newlands Primary School'!F186+'Ravenhurst Primary School'!F173</f>
        <v>0</v>
      </c>
      <c r="G252" s="9">
        <f>'Little Hill Primary School'!G178+'Newlands Primary School'!G186+'Ravenhurst Primary School'!G173</f>
        <v>0</v>
      </c>
      <c r="H252" s="7">
        <f t="shared" si="46"/>
        <v>0</v>
      </c>
      <c r="J252" s="9">
        <f>'Little Hill Primary School'!J178+'Newlands Primary School'!J186+'Ravenhurst Primary School'!J173</f>
        <v>241.94</v>
      </c>
      <c r="K252" s="9">
        <f>'Little Hill Primary School'!K178+'Newlands Primary School'!K186+'Ravenhurst Primary School'!K173</f>
        <v>1800</v>
      </c>
      <c r="L252" s="9">
        <f>'Little Hill Primary School'!L178+'Newlands Primary School'!L186+'Ravenhurst Primary School'!L173</f>
        <v>0</v>
      </c>
      <c r="M252" s="9">
        <f>'Little Hill Primary School'!M178+'Newlands Primary School'!M186+'Ravenhurst Primary School'!M173</f>
        <v>1558.0600000000002</v>
      </c>
      <c r="N252" s="7">
        <f t="shared" si="47"/>
        <v>0.13441111111111112</v>
      </c>
      <c r="P252" s="9">
        <f>'Little Hill Primary School'!P178+'Newlands Primary School'!P186+'Ravenhurst Primary School'!P173</f>
        <v>1800</v>
      </c>
      <c r="Q252" s="9">
        <f>'Little Hill Primary School'!Q178+'Newlands Primary School'!Q186+'Ravenhurst Primary School'!Q173</f>
        <v>1800</v>
      </c>
      <c r="R252" s="9">
        <f>'Little Hill Primary School'!R178+'Newlands Primary School'!R186+'Ravenhurst Primary School'!R173</f>
        <v>0</v>
      </c>
      <c r="T252" s="9">
        <f>'Little Hill Primary School'!T178+'Newlands Primary School'!T186+'Ravenhurst Primary School'!T173</f>
        <v>1800</v>
      </c>
      <c r="U252" s="9">
        <f>'Little Hill Primary School'!U178+'Newlands Primary School'!U186+'Ravenhurst Primary School'!U173</f>
        <v>241.94</v>
      </c>
      <c r="V252" s="9">
        <f>IF('Little Hill Primary School'!V178="",0,'Little Hill Primary School'!V178)+IF('Newlands Primary School'!V186="",0,'Newlands Primary School'!V186)+IF('Ravenhurst Primary School'!V173="",0,'Ravenhurst Primary School'!V173)</f>
        <v>0</v>
      </c>
      <c r="W252" s="9">
        <f>'Little Hill Primary School'!W178+'Newlands Primary School'!W186+'Ravenhurst Primary School'!W173</f>
        <v>0</v>
      </c>
      <c r="X252" s="9">
        <f>'Little Hill Primary School'!X178+'Newlands Primary School'!X186+'Ravenhurst Primary School'!X173</f>
        <v>241.94</v>
      </c>
      <c r="Y252" s="9">
        <f>'Little Hill Primary School'!Y178+'Newlands Primary School'!Y186+'Ravenhurst Primary School'!Y173</f>
        <v>1558.0600000000002</v>
      </c>
      <c r="Z252" s="7">
        <f t="shared" si="48"/>
        <v>0.86558888888888896</v>
      </c>
    </row>
    <row r="253" spans="2:26" hidden="1" outlineLevel="1" x14ac:dyDescent="0.25">
      <c r="C253" s="8" t="s">
        <v>260</v>
      </c>
      <c r="D253" s="9">
        <f>'New Lubbesthorpe Primary School'!D174</f>
        <v>41382.22</v>
      </c>
      <c r="E253" s="9">
        <f>'New Lubbesthorpe Primary School'!E174</f>
        <v>0</v>
      </c>
      <c r="F253" s="9">
        <f>'New Lubbesthorpe Primary School'!F174</f>
        <v>0</v>
      </c>
      <c r="G253" s="9">
        <f>'New Lubbesthorpe Primary School'!G174</f>
        <v>-41382.22</v>
      </c>
      <c r="H253" s="7">
        <f t="shared" si="46"/>
        <v>0</v>
      </c>
      <c r="J253" s="9">
        <f>'New Lubbesthorpe Primary School'!J174</f>
        <v>41382.22</v>
      </c>
      <c r="K253" s="9">
        <f>'New Lubbesthorpe Primary School'!K174</f>
        <v>0</v>
      </c>
      <c r="L253" s="9">
        <f>'New Lubbesthorpe Primary School'!L174</f>
        <v>0</v>
      </c>
      <c r="M253" s="9">
        <f>'New Lubbesthorpe Primary School'!M174</f>
        <v>-41382.22</v>
      </c>
      <c r="N253" s="7">
        <f t="shared" si="47"/>
        <v>0</v>
      </c>
      <c r="P253" s="9">
        <f>'New Lubbesthorpe Primary School'!P174</f>
        <v>0</v>
      </c>
      <c r="Q253" s="9">
        <f>'New Lubbesthorpe Primary School'!Q174</f>
        <v>0</v>
      </c>
      <c r="R253" s="9">
        <f>'New Lubbesthorpe Primary School'!R174</f>
        <v>0</v>
      </c>
      <c r="T253" s="9">
        <f>'New Lubbesthorpe Primary School'!T174</f>
        <v>0</v>
      </c>
      <c r="U253" s="9">
        <f>'New Lubbesthorpe Primary School'!U174</f>
        <v>41382.22</v>
      </c>
      <c r="V253" s="9">
        <f>IF('New Lubbesthorpe Primary School'!V174="",0,'New Lubbesthorpe Primary School'!V174)</f>
        <v>0</v>
      </c>
      <c r="W253" s="9">
        <f>'New Lubbesthorpe Primary School'!W174</f>
        <v>0</v>
      </c>
      <c r="X253" s="9">
        <f>'New Lubbesthorpe Primary School'!X174</f>
        <v>41382.22</v>
      </c>
      <c r="Y253" s="9">
        <f>'New Lubbesthorpe Primary School'!Y174</f>
        <v>-41382.22</v>
      </c>
      <c r="Z253" s="7">
        <f t="shared" si="48"/>
        <v>0</v>
      </c>
    </row>
    <row r="254" spans="2:26" hidden="1" outlineLevel="1" x14ac:dyDescent="0.25">
      <c r="C254" s="8" t="s">
        <v>261</v>
      </c>
      <c r="D254" s="9">
        <f>'Ravenhurst Primary School'!D171</f>
        <v>0</v>
      </c>
      <c r="E254" s="9">
        <f>'Ravenhurst Primary School'!E171</f>
        <v>0</v>
      </c>
      <c r="F254" s="9">
        <f>'Ravenhurst Primary School'!F171</f>
        <v>0</v>
      </c>
      <c r="G254" s="9">
        <f>'Ravenhurst Primary School'!G171</f>
        <v>0</v>
      </c>
      <c r="H254" s="7">
        <f t="shared" si="46"/>
        <v>0</v>
      </c>
      <c r="J254" s="9">
        <f>'Ravenhurst Primary School'!J171</f>
        <v>967.5</v>
      </c>
      <c r="K254" s="9">
        <f>'Ravenhurst Primary School'!K171</f>
        <v>1280.5</v>
      </c>
      <c r="L254" s="9">
        <f>'Ravenhurst Primary School'!L171</f>
        <v>0</v>
      </c>
      <c r="M254" s="9">
        <f>'Ravenhurst Primary School'!M171</f>
        <v>313</v>
      </c>
      <c r="N254" s="7">
        <f t="shared" si="47"/>
        <v>0.75556423272159312</v>
      </c>
      <c r="P254" s="9">
        <f>'Ravenhurst Primary School'!P171</f>
        <v>1280.5</v>
      </c>
      <c r="Q254" s="9">
        <f>'Ravenhurst Primary School'!Q171</f>
        <v>1280.5</v>
      </c>
      <c r="R254" s="9">
        <f>'Ravenhurst Primary School'!R171</f>
        <v>0</v>
      </c>
      <c r="T254" s="9">
        <f>'Ravenhurst Primary School'!T171</f>
        <v>1280.5</v>
      </c>
      <c r="U254" s="9">
        <f>'Ravenhurst Primary School'!U171</f>
        <v>967.5</v>
      </c>
      <c r="V254" s="9">
        <f>IF('Ravenhurst Primary School'!V171="",0,'Ravenhurst Primary School'!V171)</f>
        <v>0</v>
      </c>
      <c r="W254" s="9">
        <f>'Ravenhurst Primary School'!W171</f>
        <v>0</v>
      </c>
      <c r="X254" s="9">
        <f>'Ravenhurst Primary School'!X171</f>
        <v>967.5</v>
      </c>
      <c r="Y254" s="9">
        <f>'Ravenhurst Primary School'!Y171</f>
        <v>313</v>
      </c>
      <c r="Z254" s="7">
        <f t="shared" si="48"/>
        <v>0.24443576727840688</v>
      </c>
    </row>
    <row r="255" spans="2:26" hidden="1" outlineLevel="1" x14ac:dyDescent="0.25">
      <c r="C255" s="8" t="s">
        <v>262</v>
      </c>
      <c r="D255" s="9">
        <f>'Ravenhurst Primary School'!D172</f>
        <v>0</v>
      </c>
      <c r="E255" s="9">
        <f>'Ravenhurst Primary School'!E172</f>
        <v>0</v>
      </c>
      <c r="F255" s="9">
        <f>'Ravenhurst Primary School'!F172</f>
        <v>0</v>
      </c>
      <c r="G255" s="9">
        <f>'Ravenhurst Primary School'!G172</f>
        <v>0</v>
      </c>
      <c r="H255" s="7">
        <f t="shared" si="46"/>
        <v>0</v>
      </c>
      <c r="J255" s="9">
        <f>'Ravenhurst Primary School'!J172</f>
        <v>188.87</v>
      </c>
      <c r="K255" s="9">
        <f>'Ravenhurst Primary School'!K172</f>
        <v>0</v>
      </c>
      <c r="L255" s="9">
        <f>'Ravenhurst Primary School'!L172</f>
        <v>0</v>
      </c>
      <c r="M255" s="9">
        <f>'Ravenhurst Primary School'!M172</f>
        <v>-188.87</v>
      </c>
      <c r="N255" s="7">
        <f t="shared" si="47"/>
        <v>0</v>
      </c>
      <c r="P255" s="9">
        <f>'Ravenhurst Primary School'!P172</f>
        <v>0</v>
      </c>
      <c r="Q255" s="9">
        <f>'Ravenhurst Primary School'!Q172</f>
        <v>0</v>
      </c>
      <c r="R255" s="9">
        <f>'Ravenhurst Primary School'!R172</f>
        <v>0</v>
      </c>
      <c r="T255" s="9">
        <f>'Ravenhurst Primary School'!T172</f>
        <v>0</v>
      </c>
      <c r="U255" s="9">
        <f>'Ravenhurst Primary School'!U172</f>
        <v>188.87</v>
      </c>
      <c r="V255" s="9">
        <f>IF('Ravenhurst Primary School'!V172="",0,'Ravenhurst Primary School'!V172)</f>
        <v>0</v>
      </c>
      <c r="W255" s="9">
        <f>'Ravenhurst Primary School'!W172</f>
        <v>0</v>
      </c>
      <c r="X255" s="9">
        <f>'Ravenhurst Primary School'!X172</f>
        <v>188.87</v>
      </c>
      <c r="Y255" s="9">
        <f>'Ravenhurst Primary School'!Y172</f>
        <v>-188.87</v>
      </c>
      <c r="Z255" s="7">
        <f t="shared" si="48"/>
        <v>0</v>
      </c>
    </row>
    <row r="256" spans="2:26" collapsed="1" x14ac:dyDescent="0.25">
      <c r="B256" t="s">
        <v>263</v>
      </c>
      <c r="D256" s="6">
        <f>SUM(D257:D263)</f>
        <v>2000</v>
      </c>
      <c r="E256" s="6">
        <f>SUM(E257:E263)</f>
        <v>42000</v>
      </c>
      <c r="F256" s="6">
        <f>SUM(F257:F263)</f>
        <v>0</v>
      </c>
      <c r="G256" s="6">
        <f>SUM(G257:G263)</f>
        <v>40000</v>
      </c>
      <c r="H256" s="7">
        <f t="shared" si="46"/>
        <v>4.7619047619047616E-2</v>
      </c>
      <c r="J256" s="6">
        <f>SUM(J257:J263)</f>
        <v>855.64999999999975</v>
      </c>
      <c r="K256" s="6">
        <f>SUM(K257:K263)</f>
        <v>55151.240000000005</v>
      </c>
      <c r="L256" s="6">
        <f>SUM(L257:L263)</f>
        <v>0</v>
      </c>
      <c r="M256" s="6">
        <f>SUM(M257:M263)</f>
        <v>54295.59</v>
      </c>
      <c r="N256" s="7">
        <f t="shared" si="47"/>
        <v>1.5514610369594586E-2</v>
      </c>
      <c r="P256" s="6">
        <f>SUM(P257:P263)</f>
        <v>54421.240000000005</v>
      </c>
      <c r="Q256" s="6">
        <f>SUM(Q257:Q263)</f>
        <v>55151.240000000005</v>
      </c>
      <c r="R256" s="6">
        <f>SUM(R257:R263)</f>
        <v>-730</v>
      </c>
      <c r="T256" s="6">
        <f t="shared" ref="T256:Y256" si="50">SUM(T257:T263)</f>
        <v>55151.240000000005</v>
      </c>
      <c r="U256" s="6">
        <f t="shared" si="50"/>
        <v>855.64999999999975</v>
      </c>
      <c r="V256" s="6">
        <f t="shared" si="50"/>
        <v>0</v>
      </c>
      <c r="W256" s="6">
        <f t="shared" si="50"/>
        <v>0</v>
      </c>
      <c r="X256" s="6">
        <f t="shared" si="50"/>
        <v>855.64999999999975</v>
      </c>
      <c r="Y256" s="6">
        <f t="shared" si="50"/>
        <v>54295.59</v>
      </c>
      <c r="Z256" s="7">
        <f t="shared" si="48"/>
        <v>0.98448538963040522</v>
      </c>
    </row>
    <row r="257" spans="2:26" hidden="1" outlineLevel="1" x14ac:dyDescent="0.25">
      <c r="C257" s="8" t="s">
        <v>264</v>
      </c>
      <c r="D257" s="9">
        <f>'New Lubbesthorpe Primary School'!D209</f>
        <v>0</v>
      </c>
      <c r="E257" s="9">
        <f>'New Lubbesthorpe Primary School'!E209</f>
        <v>0</v>
      </c>
      <c r="F257" s="9">
        <f>'New Lubbesthorpe Primary School'!F209</f>
        <v>0</v>
      </c>
      <c r="G257" s="9">
        <f>'New Lubbesthorpe Primary School'!G209</f>
        <v>0</v>
      </c>
      <c r="H257" s="7">
        <f t="shared" si="46"/>
        <v>0</v>
      </c>
      <c r="J257" s="9">
        <f>'New Lubbesthorpe Primary School'!J209</f>
        <v>0</v>
      </c>
      <c r="K257" s="9">
        <f>'New Lubbesthorpe Primary School'!K209</f>
        <v>112.04</v>
      </c>
      <c r="L257" s="9">
        <f>'New Lubbesthorpe Primary School'!L209</f>
        <v>0</v>
      </c>
      <c r="M257" s="9">
        <f>'New Lubbesthorpe Primary School'!M209</f>
        <v>112.04</v>
      </c>
      <c r="N257" s="7">
        <f t="shared" si="47"/>
        <v>0</v>
      </c>
      <c r="P257" s="9">
        <f>'New Lubbesthorpe Primary School'!P209</f>
        <v>112.04</v>
      </c>
      <c r="Q257" s="9">
        <f>'New Lubbesthorpe Primary School'!Q209</f>
        <v>112.04</v>
      </c>
      <c r="R257" s="9">
        <f>'New Lubbesthorpe Primary School'!R209</f>
        <v>0</v>
      </c>
      <c r="T257" s="9">
        <f>'New Lubbesthorpe Primary School'!T209</f>
        <v>112.04</v>
      </c>
      <c r="U257" s="9">
        <f>'New Lubbesthorpe Primary School'!U209</f>
        <v>0</v>
      </c>
      <c r="V257" s="9">
        <f>IF('New Lubbesthorpe Primary School'!V209="",0,'New Lubbesthorpe Primary School'!V209)</f>
        <v>0</v>
      </c>
      <c r="W257" s="9">
        <f>'New Lubbesthorpe Primary School'!W209</f>
        <v>0</v>
      </c>
      <c r="X257" s="9">
        <f>'New Lubbesthorpe Primary School'!X209</f>
        <v>0</v>
      </c>
      <c r="Y257" s="9">
        <f>'New Lubbesthorpe Primary School'!Y209</f>
        <v>112.04</v>
      </c>
      <c r="Z257" s="7">
        <f t="shared" si="48"/>
        <v>1</v>
      </c>
    </row>
    <row r="258" spans="2:26" hidden="1" outlineLevel="1" x14ac:dyDescent="0.25">
      <c r="C258" s="8" t="s">
        <v>265</v>
      </c>
      <c r="D258" s="9">
        <f>'OWLS Academy Trust'!D85</f>
        <v>2000</v>
      </c>
      <c r="E258" s="9">
        <f>'OWLS Academy Trust'!E85</f>
        <v>42000</v>
      </c>
      <c r="F258" s="9">
        <f>'OWLS Academy Trust'!F85</f>
        <v>0</v>
      </c>
      <c r="G258" s="9">
        <f>'OWLS Academy Trust'!G85</f>
        <v>40000</v>
      </c>
      <c r="H258" s="7">
        <f t="shared" si="46"/>
        <v>4.7619047619047616E-2</v>
      </c>
      <c r="J258" s="9">
        <f>'OWLS Academy Trust'!J85</f>
        <v>-11260</v>
      </c>
      <c r="K258" s="9">
        <f>'OWLS Academy Trust'!K85</f>
        <v>42000</v>
      </c>
      <c r="L258" s="9">
        <f>'OWLS Academy Trust'!L85</f>
        <v>0</v>
      </c>
      <c r="M258" s="9">
        <f>'OWLS Academy Trust'!M85</f>
        <v>53260</v>
      </c>
      <c r="N258" s="7">
        <f t="shared" si="47"/>
        <v>-0.26809523809523811</v>
      </c>
      <c r="P258" s="9">
        <f>'OWLS Academy Trust'!P85</f>
        <v>42000</v>
      </c>
      <c r="Q258" s="9">
        <f>'OWLS Academy Trust'!Q85</f>
        <v>42000</v>
      </c>
      <c r="R258" s="9">
        <f>'OWLS Academy Trust'!R85</f>
        <v>0</v>
      </c>
      <c r="T258" s="9">
        <f>'OWLS Academy Trust'!T85</f>
        <v>42000</v>
      </c>
      <c r="U258" s="9">
        <f>'OWLS Academy Trust'!U85</f>
        <v>-11260</v>
      </c>
      <c r="V258" s="9">
        <f>IF('OWLS Academy Trust'!V85="",0,'OWLS Academy Trust'!V85)</f>
        <v>0</v>
      </c>
      <c r="W258" s="9">
        <f>'OWLS Academy Trust'!W85</f>
        <v>0</v>
      </c>
      <c r="X258" s="9">
        <f>'OWLS Academy Trust'!X85</f>
        <v>-11260</v>
      </c>
      <c r="Y258" s="9">
        <f>'OWLS Academy Trust'!Y85</f>
        <v>53260</v>
      </c>
      <c r="Z258" s="7">
        <f t="shared" si="48"/>
        <v>1.2680952380952382</v>
      </c>
    </row>
    <row r="259" spans="2:26" hidden="1" outlineLevel="1" x14ac:dyDescent="0.25">
      <c r="C259" s="8" t="s">
        <v>266</v>
      </c>
      <c r="D259" s="9">
        <f>'OWLS Academy Trust'!D86</f>
        <v>0</v>
      </c>
      <c r="E259" s="9">
        <f>'OWLS Academy Trust'!E86</f>
        <v>0</v>
      </c>
      <c r="F259" s="9">
        <f>'OWLS Academy Trust'!F86</f>
        <v>0</v>
      </c>
      <c r="G259" s="9">
        <f>'OWLS Academy Trust'!G86</f>
        <v>0</v>
      </c>
      <c r="H259" s="7">
        <f t="shared" si="46"/>
        <v>0</v>
      </c>
      <c r="J259" s="9">
        <f>'OWLS Academy Trust'!J86</f>
        <v>9077.49</v>
      </c>
      <c r="K259" s="9">
        <f>'OWLS Academy Trust'!K86</f>
        <v>9339.2000000000007</v>
      </c>
      <c r="L259" s="9">
        <f>'OWLS Academy Trust'!L86</f>
        <v>0</v>
      </c>
      <c r="M259" s="9">
        <f>'OWLS Academy Trust'!M86</f>
        <v>261.70999999999998</v>
      </c>
      <c r="N259" s="7">
        <f t="shared" si="47"/>
        <v>0.97197725715264682</v>
      </c>
      <c r="P259" s="9">
        <f>'OWLS Academy Trust'!P86</f>
        <v>8609.2000000000007</v>
      </c>
      <c r="Q259" s="9">
        <f>'OWLS Academy Trust'!Q86</f>
        <v>9339.2000000000007</v>
      </c>
      <c r="R259" s="9">
        <f>'OWLS Academy Trust'!R86</f>
        <v>-730</v>
      </c>
      <c r="T259" s="9">
        <f>'OWLS Academy Trust'!T86</f>
        <v>9339.2000000000007</v>
      </c>
      <c r="U259" s="9">
        <f>'OWLS Academy Trust'!U86</f>
        <v>9077.49</v>
      </c>
      <c r="V259" s="9">
        <f>IF('OWLS Academy Trust'!V86="",0,'OWLS Academy Trust'!V86)</f>
        <v>0</v>
      </c>
      <c r="W259" s="9">
        <f>'OWLS Academy Trust'!W86</f>
        <v>0</v>
      </c>
      <c r="X259" s="9">
        <f>'OWLS Academy Trust'!X86</f>
        <v>9077.49</v>
      </c>
      <c r="Y259" s="9">
        <f>'OWLS Academy Trust'!Y86</f>
        <v>261.71000000000095</v>
      </c>
      <c r="Z259" s="7">
        <f t="shared" si="48"/>
        <v>2.8022742847353191E-2</v>
      </c>
    </row>
    <row r="260" spans="2:26" hidden="1" outlineLevel="1" x14ac:dyDescent="0.25">
      <c r="C260" s="8" t="s">
        <v>267</v>
      </c>
      <c r="D260" s="9">
        <f>'OWLS Academy Trust'!D87</f>
        <v>0</v>
      </c>
      <c r="E260" s="9">
        <f>'OWLS Academy Trust'!E87</f>
        <v>0</v>
      </c>
      <c r="F260" s="9">
        <f>'OWLS Academy Trust'!F87</f>
        <v>0</v>
      </c>
      <c r="G260" s="9">
        <f>'OWLS Academy Trust'!G87</f>
        <v>0</v>
      </c>
      <c r="H260" s="7">
        <f t="shared" si="46"/>
        <v>0</v>
      </c>
      <c r="J260" s="9">
        <f>'OWLS Academy Trust'!J87</f>
        <v>3000</v>
      </c>
      <c r="K260" s="9">
        <f>'OWLS Academy Trust'!K87</f>
        <v>3500</v>
      </c>
      <c r="L260" s="9">
        <f>'OWLS Academy Trust'!L87</f>
        <v>0</v>
      </c>
      <c r="M260" s="9">
        <f>'OWLS Academy Trust'!M87</f>
        <v>500</v>
      </c>
      <c r="N260" s="7">
        <f t="shared" si="47"/>
        <v>0.8571428571428571</v>
      </c>
      <c r="P260" s="9">
        <f>'OWLS Academy Trust'!P87</f>
        <v>3500</v>
      </c>
      <c r="Q260" s="9">
        <f>'OWLS Academy Trust'!Q87</f>
        <v>3500</v>
      </c>
      <c r="R260" s="9">
        <f>'OWLS Academy Trust'!R87</f>
        <v>0</v>
      </c>
      <c r="T260" s="9">
        <f>'OWLS Academy Trust'!T87</f>
        <v>3500</v>
      </c>
      <c r="U260" s="9">
        <f>'OWLS Academy Trust'!U87</f>
        <v>3000</v>
      </c>
      <c r="V260" s="9">
        <f>IF('OWLS Academy Trust'!V87="",0,'OWLS Academy Trust'!V87)</f>
        <v>0</v>
      </c>
      <c r="W260" s="9">
        <f>'OWLS Academy Trust'!W87</f>
        <v>0</v>
      </c>
      <c r="X260" s="9">
        <f>'OWLS Academy Trust'!X87</f>
        <v>3000</v>
      </c>
      <c r="Y260" s="9">
        <f>'OWLS Academy Trust'!Y87</f>
        <v>500</v>
      </c>
      <c r="Z260" s="7">
        <f t="shared" si="48"/>
        <v>0.14285714285714285</v>
      </c>
    </row>
    <row r="261" spans="2:26" hidden="1" outlineLevel="1" x14ac:dyDescent="0.25">
      <c r="C261" s="8" t="s">
        <v>268</v>
      </c>
      <c r="D261" s="9">
        <f>'OWLS Academy Trust'!D88</f>
        <v>0</v>
      </c>
      <c r="E261" s="9">
        <f>'OWLS Academy Trust'!E88</f>
        <v>0</v>
      </c>
      <c r="F261" s="9">
        <f>'OWLS Academy Trust'!F88</f>
        <v>0</v>
      </c>
      <c r="G261" s="9">
        <f>'OWLS Academy Trust'!G88</f>
        <v>0</v>
      </c>
      <c r="H261" s="7">
        <f t="shared" si="46"/>
        <v>0</v>
      </c>
      <c r="J261" s="9">
        <f>'OWLS Academy Trust'!J88</f>
        <v>0</v>
      </c>
      <c r="K261" s="9">
        <f>'OWLS Academy Trust'!K88</f>
        <v>50</v>
      </c>
      <c r="L261" s="9">
        <f>'OWLS Academy Trust'!L88</f>
        <v>0</v>
      </c>
      <c r="M261" s="9">
        <f>'OWLS Academy Trust'!M88</f>
        <v>50</v>
      </c>
      <c r="N261" s="7">
        <f t="shared" si="47"/>
        <v>0</v>
      </c>
      <c r="P261" s="9">
        <f>'OWLS Academy Trust'!P88</f>
        <v>50</v>
      </c>
      <c r="Q261" s="9">
        <f>'OWLS Academy Trust'!Q88</f>
        <v>50</v>
      </c>
      <c r="R261" s="9">
        <f>'OWLS Academy Trust'!R88</f>
        <v>0</v>
      </c>
      <c r="T261" s="9">
        <f>'OWLS Academy Trust'!T88</f>
        <v>50</v>
      </c>
      <c r="U261" s="9">
        <f>'OWLS Academy Trust'!U88</f>
        <v>0</v>
      </c>
      <c r="V261" s="9">
        <f>IF('OWLS Academy Trust'!V88="",0,'OWLS Academy Trust'!V88)</f>
        <v>0</v>
      </c>
      <c r="W261" s="9">
        <f>'OWLS Academy Trust'!W88</f>
        <v>0</v>
      </c>
      <c r="X261" s="9">
        <f>'OWLS Academy Trust'!X88</f>
        <v>0</v>
      </c>
      <c r="Y261" s="9">
        <f>'OWLS Academy Trust'!Y88</f>
        <v>50</v>
      </c>
      <c r="Z261" s="7">
        <f t="shared" si="48"/>
        <v>1</v>
      </c>
    </row>
    <row r="262" spans="2:26" hidden="1" outlineLevel="1" x14ac:dyDescent="0.25">
      <c r="C262" s="8" t="s">
        <v>269</v>
      </c>
      <c r="D262" s="9">
        <f>'OWLS Academy Trust'!D89</f>
        <v>0</v>
      </c>
      <c r="E262" s="9">
        <f>'OWLS Academy Trust'!E89</f>
        <v>0</v>
      </c>
      <c r="F262" s="9">
        <f>'OWLS Academy Trust'!F89</f>
        <v>0</v>
      </c>
      <c r="G262" s="9">
        <f>'OWLS Academy Trust'!G89</f>
        <v>0</v>
      </c>
      <c r="H262" s="7">
        <f t="shared" si="46"/>
        <v>0</v>
      </c>
      <c r="J262" s="9">
        <f>'OWLS Academy Trust'!J89</f>
        <v>0</v>
      </c>
      <c r="K262" s="9">
        <f>'OWLS Academy Trust'!K89</f>
        <v>80</v>
      </c>
      <c r="L262" s="9">
        <f>'OWLS Academy Trust'!L89</f>
        <v>0</v>
      </c>
      <c r="M262" s="9">
        <f>'OWLS Academy Trust'!M89</f>
        <v>80</v>
      </c>
      <c r="N262" s="7">
        <f t="shared" si="47"/>
        <v>0</v>
      </c>
      <c r="P262" s="9">
        <f>'OWLS Academy Trust'!P89</f>
        <v>80</v>
      </c>
      <c r="Q262" s="9">
        <f>'OWLS Academy Trust'!Q89</f>
        <v>80</v>
      </c>
      <c r="R262" s="9">
        <f>'OWLS Academy Trust'!R89</f>
        <v>0</v>
      </c>
      <c r="T262" s="9">
        <f>'OWLS Academy Trust'!T89</f>
        <v>80</v>
      </c>
      <c r="U262" s="9">
        <f>'OWLS Academy Trust'!U89</f>
        <v>0</v>
      </c>
      <c r="V262" s="9">
        <f>IF('OWLS Academy Trust'!V89="",0,'OWLS Academy Trust'!V89)</f>
        <v>0</v>
      </c>
      <c r="W262" s="9">
        <f>'OWLS Academy Trust'!W89</f>
        <v>0</v>
      </c>
      <c r="X262" s="9">
        <f>'OWLS Academy Trust'!X89</f>
        <v>0</v>
      </c>
      <c r="Y262" s="9">
        <f>'OWLS Academy Trust'!Y89</f>
        <v>80</v>
      </c>
      <c r="Z262" s="7">
        <f t="shared" si="48"/>
        <v>1</v>
      </c>
    </row>
    <row r="263" spans="2:26" hidden="1" outlineLevel="1" x14ac:dyDescent="0.25">
      <c r="C263" s="8" t="s">
        <v>270</v>
      </c>
      <c r="D263" s="9">
        <f>'OWLS Academy Trust'!D90</f>
        <v>0</v>
      </c>
      <c r="E263" s="9">
        <f>'OWLS Academy Trust'!E90</f>
        <v>0</v>
      </c>
      <c r="F263" s="9">
        <f>'OWLS Academy Trust'!F90</f>
        <v>0</v>
      </c>
      <c r="G263" s="9">
        <f>'OWLS Academy Trust'!G90</f>
        <v>0</v>
      </c>
      <c r="H263" s="7">
        <f t="shared" ref="H263:H294" si="51">IF(E263&lt;&gt;0, (D263+F263)/E263, 0)</f>
        <v>0</v>
      </c>
      <c r="J263" s="9">
        <f>'OWLS Academy Trust'!J90</f>
        <v>38.159999999999997</v>
      </c>
      <c r="K263" s="9">
        <f>'OWLS Academy Trust'!K90</f>
        <v>70</v>
      </c>
      <c r="L263" s="9">
        <f>'OWLS Academy Trust'!L90</f>
        <v>0</v>
      </c>
      <c r="M263" s="9">
        <f>'OWLS Academy Trust'!M90</f>
        <v>31.84</v>
      </c>
      <c r="N263" s="7">
        <f t="shared" ref="N263:N294" si="52">IF(K263&lt;&gt;0, (J263+L263)/K263, 0)</f>
        <v>0.54514285714285704</v>
      </c>
      <c r="P263" s="9">
        <f>'OWLS Academy Trust'!P90</f>
        <v>70</v>
      </c>
      <c r="Q263" s="9">
        <f>'OWLS Academy Trust'!Q90</f>
        <v>70</v>
      </c>
      <c r="R263" s="9">
        <f>'OWLS Academy Trust'!R90</f>
        <v>0</v>
      </c>
      <c r="T263" s="9">
        <f>'OWLS Academy Trust'!T90</f>
        <v>70</v>
      </c>
      <c r="U263" s="9">
        <f>'OWLS Academy Trust'!U90</f>
        <v>38.159999999999997</v>
      </c>
      <c r="V263" s="9">
        <f>IF('OWLS Academy Trust'!V90="",0,'OWLS Academy Trust'!V90)</f>
        <v>0</v>
      </c>
      <c r="W263" s="9">
        <f>'OWLS Academy Trust'!W90</f>
        <v>0</v>
      </c>
      <c r="X263" s="9">
        <f>'OWLS Academy Trust'!X90</f>
        <v>38.159999999999997</v>
      </c>
      <c r="Y263" s="9">
        <f>'OWLS Academy Trust'!Y90</f>
        <v>31.840000000000003</v>
      </c>
      <c r="Z263" s="7">
        <f t="shared" ref="Z263:Z294" si="53">IF(T263&lt;&gt;0, Y263/T263, 0)</f>
        <v>0.4548571428571429</v>
      </c>
    </row>
    <row r="264" spans="2:26" collapsed="1" x14ac:dyDescent="0.25">
      <c r="B264" t="s">
        <v>271</v>
      </c>
      <c r="D264" s="6">
        <f>SUM(D265:D278)</f>
        <v>12302.3</v>
      </c>
      <c r="E264" s="6">
        <f>SUM(E265:E278)</f>
        <v>8521.4399999999987</v>
      </c>
      <c r="F264" s="6">
        <f>SUM(F265:F278)</f>
        <v>0</v>
      </c>
      <c r="G264" s="6">
        <f>SUM(G265:G278)</f>
        <v>-3780.86</v>
      </c>
      <c r="H264" s="7">
        <f t="shared" si="51"/>
        <v>1.4436879212902984</v>
      </c>
      <c r="J264" s="6">
        <f>SUM(J265:J278)</f>
        <v>273393.18999999994</v>
      </c>
      <c r="K264" s="6">
        <f>SUM(K265:K278)</f>
        <v>274792.75999999995</v>
      </c>
      <c r="L264" s="6">
        <f>SUM(L265:L278)</f>
        <v>0</v>
      </c>
      <c r="M264" s="6">
        <f>SUM(M265:M278)</f>
        <v>1399.5699999999933</v>
      </c>
      <c r="N264" s="7">
        <f t="shared" si="52"/>
        <v>0.99490681632223499</v>
      </c>
      <c r="P264" s="6">
        <f>SUM(P265:P278)</f>
        <v>292531.69999999995</v>
      </c>
      <c r="Q264" s="6">
        <f>SUM(Q265:Q278)</f>
        <v>274792.75999999995</v>
      </c>
      <c r="R264" s="6">
        <f>SUM(R265:R278)</f>
        <v>17738.940000000002</v>
      </c>
      <c r="T264" s="6">
        <f t="shared" ref="T264:Y264" si="54">SUM(T265:T278)</f>
        <v>274792.75999999995</v>
      </c>
      <c r="U264" s="6">
        <f t="shared" si="54"/>
        <v>273393.18999999994</v>
      </c>
      <c r="V264" s="6">
        <f t="shared" si="54"/>
        <v>0</v>
      </c>
      <c r="W264" s="6">
        <f t="shared" si="54"/>
        <v>0</v>
      </c>
      <c r="X264" s="6">
        <f t="shared" si="54"/>
        <v>273393.18999999994</v>
      </c>
      <c r="Y264" s="6">
        <f t="shared" si="54"/>
        <v>1399.5699999999988</v>
      </c>
      <c r="Z264" s="7">
        <f t="shared" si="53"/>
        <v>5.0931836777650145E-3</v>
      </c>
    </row>
    <row r="265" spans="2:26" hidden="1" outlineLevel="1" x14ac:dyDescent="0.25">
      <c r="C265" s="8" t="s">
        <v>272</v>
      </c>
      <c r="D265" s="9">
        <f>'Fernvale Primary School'!D177+'Glenmere Primary School'!D167+'Hinckley Parks Primary'!D182+'Hollycroft Primary School'!D152+'Langmoor Primary School'!D163+'Little Hill Primary School'!D181+'New Lubbesthorpe Primary School'!D186+'Newlands Primary School'!D188+'Ravenhurst Primary School'!D175</f>
        <v>70.2</v>
      </c>
      <c r="E265" s="9">
        <f>'Fernvale Primary School'!E177+'Glenmere Primary School'!E167+'Hinckley Parks Primary'!E182+'Hollycroft Primary School'!E152+'Langmoor Primary School'!E163+'Little Hill Primary School'!E181+'New Lubbesthorpe Primary School'!E186+'Newlands Primary School'!E188+'Ravenhurst Primary School'!E175</f>
        <v>0</v>
      </c>
      <c r="F265" s="9">
        <f>'Fernvale Primary School'!F177+'Glenmere Primary School'!F167+'Hinckley Parks Primary'!F182+'Hollycroft Primary School'!F152+'Langmoor Primary School'!F163+'Little Hill Primary School'!F181+'New Lubbesthorpe Primary School'!F186+'Newlands Primary School'!F188+'Ravenhurst Primary School'!F175</f>
        <v>0</v>
      </c>
      <c r="G265" s="9">
        <f>'Fernvale Primary School'!G177+'Glenmere Primary School'!G167+'Hinckley Parks Primary'!G182+'Hollycroft Primary School'!G152+'Langmoor Primary School'!G163+'Little Hill Primary School'!G181+'New Lubbesthorpe Primary School'!G186+'Newlands Primary School'!G188+'Ravenhurst Primary School'!G175</f>
        <v>-70.2</v>
      </c>
      <c r="H265" s="7">
        <f t="shared" si="51"/>
        <v>0</v>
      </c>
      <c r="J265" s="9">
        <f>'Fernvale Primary School'!J177+'Glenmere Primary School'!J167+'Hinckley Parks Primary'!J182+'Hollycroft Primary School'!J152+'Langmoor Primary School'!J163+'Little Hill Primary School'!J181+'New Lubbesthorpe Primary School'!J186+'Newlands Primary School'!J188+'Ravenhurst Primary School'!J175</f>
        <v>16590.080000000002</v>
      </c>
      <c r="K265" s="9">
        <f>'Fernvale Primary School'!K177+'Glenmere Primary School'!K167+'Hinckley Parks Primary'!K182+'Hollycroft Primary School'!K152+'Langmoor Primary School'!K163+'Little Hill Primary School'!K181+'New Lubbesthorpe Primary School'!K186+'Newlands Primary School'!K188+'Ravenhurst Primary School'!K175</f>
        <v>15453.149999999998</v>
      </c>
      <c r="L265" s="9">
        <f>'Fernvale Primary School'!L177+'Glenmere Primary School'!L167+'Hinckley Parks Primary'!L182+'Hollycroft Primary School'!L152+'Langmoor Primary School'!L163+'Little Hill Primary School'!L181+'New Lubbesthorpe Primary School'!L186+'Newlands Primary School'!L188+'Ravenhurst Primary School'!L175</f>
        <v>0</v>
      </c>
      <c r="M265" s="9">
        <f>'Fernvale Primary School'!M177+'Glenmere Primary School'!M167+'Hinckley Parks Primary'!M182+'Hollycroft Primary School'!M152+'Langmoor Primary School'!M163+'Little Hill Primary School'!M181+'New Lubbesthorpe Primary School'!M186+'Newlands Primary School'!M188+'Ravenhurst Primary School'!M175</f>
        <v>-1136.93</v>
      </c>
      <c r="N265" s="7">
        <f t="shared" si="52"/>
        <v>1.0735727020057402</v>
      </c>
      <c r="P265" s="9">
        <f>'Fernvale Primary School'!P177+'Glenmere Primary School'!P167+'Hinckley Parks Primary'!P182+'Hollycroft Primary School'!P152+'Langmoor Primary School'!P163+'Little Hill Primary School'!P181+'New Lubbesthorpe Primary School'!P186+'Newlands Primary School'!P188+'Ravenhurst Primary School'!P175</f>
        <v>14958.929999999998</v>
      </c>
      <c r="Q265" s="9">
        <f>'Fernvale Primary School'!Q177+'Glenmere Primary School'!Q167+'Hinckley Parks Primary'!Q182+'Hollycroft Primary School'!Q152+'Langmoor Primary School'!Q163+'Little Hill Primary School'!Q181+'New Lubbesthorpe Primary School'!Q186+'Newlands Primary School'!Q188+'Ravenhurst Primary School'!Q175</f>
        <v>15453.149999999998</v>
      </c>
      <c r="R265" s="9">
        <f>'Fernvale Primary School'!R177+'Glenmere Primary School'!R167+'Hinckley Parks Primary'!R182+'Hollycroft Primary School'!R152+'Langmoor Primary School'!R163+'Little Hill Primary School'!R181+'New Lubbesthorpe Primary School'!R186+'Newlands Primary School'!R188+'Ravenhurst Primary School'!R175</f>
        <v>-494.21999999999997</v>
      </c>
      <c r="T265" s="9">
        <f>'Fernvale Primary School'!T177+'Glenmere Primary School'!T167+'Hinckley Parks Primary'!T182+'Hollycroft Primary School'!T152+'Langmoor Primary School'!T163+'Little Hill Primary School'!T181+'New Lubbesthorpe Primary School'!T186+'Newlands Primary School'!T188+'Ravenhurst Primary School'!T175</f>
        <v>15453.149999999998</v>
      </c>
      <c r="U265" s="9">
        <f>'Fernvale Primary School'!U177+'Glenmere Primary School'!U167+'Hinckley Parks Primary'!U182+'Hollycroft Primary School'!U152+'Langmoor Primary School'!U163+'Little Hill Primary School'!U181+'New Lubbesthorpe Primary School'!U186+'Newlands Primary School'!U188+'Ravenhurst Primary School'!U175</f>
        <v>16590.080000000002</v>
      </c>
      <c r="V265" s="9">
        <f>IF('Fernvale Primary School'!V177="",0,'Fernvale Primary School'!V177)+IF('Glenmere Primary School'!V167="",0,'Glenmere Primary School'!V167)+IF('Hinckley Parks Primary'!V182="",0,'Hinckley Parks Primary'!V182)+IF('Hollycroft Primary School'!V152="",0,'Hollycroft Primary School'!V152)+IF('Langmoor Primary School'!V163="",0,'Langmoor Primary School'!V163)+IF('Little Hill Primary School'!V181="",0,'Little Hill Primary School'!V181)+IF('New Lubbesthorpe Primary School'!V186="",0,'New Lubbesthorpe Primary School'!V186)+IF('Newlands Primary School'!V188="",0,'Newlands Primary School'!V188)+IF('Ravenhurst Primary School'!V175="",0,'Ravenhurst Primary School'!V175)</f>
        <v>0</v>
      </c>
      <c r="W265" s="9">
        <f>'Fernvale Primary School'!W177+'Glenmere Primary School'!W167+'Hinckley Parks Primary'!W182+'Hollycroft Primary School'!W152+'Langmoor Primary School'!W163+'Little Hill Primary School'!W181+'New Lubbesthorpe Primary School'!W186+'Newlands Primary School'!W188+'Ravenhurst Primary School'!W175</f>
        <v>0</v>
      </c>
      <c r="X265" s="9">
        <f>'Fernvale Primary School'!X177+'Glenmere Primary School'!X167+'Hinckley Parks Primary'!X182+'Hollycroft Primary School'!X152+'Langmoor Primary School'!X163+'Little Hill Primary School'!X181+'New Lubbesthorpe Primary School'!X186+'Newlands Primary School'!X188+'Ravenhurst Primary School'!X175</f>
        <v>16590.080000000002</v>
      </c>
      <c r="Y265" s="9">
        <f>'Fernvale Primary School'!Y177+'Glenmere Primary School'!Y167+'Hinckley Parks Primary'!Y182+'Hollycroft Primary School'!Y152+'Langmoor Primary School'!Y163+'Little Hill Primary School'!Y181+'New Lubbesthorpe Primary School'!Y186+'Newlands Primary School'!Y188+'Ravenhurst Primary School'!Y175</f>
        <v>-1136.93</v>
      </c>
      <c r="Z265" s="7">
        <f t="shared" si="53"/>
        <v>-7.357270200573994E-2</v>
      </c>
    </row>
    <row r="266" spans="2:26" hidden="1" outlineLevel="1" x14ac:dyDescent="0.25">
      <c r="C266" s="8" t="s">
        <v>273</v>
      </c>
      <c r="D266" s="9">
        <f>'Fernvale Primary School'!D178+'Glenmere Primary School'!D168+'Hinckley Parks Primary'!D184+'Hollycroft Primary School'!D154+'Langmoor Primary School'!D164+'Little Hill Primary School'!D183+'Newlands Primary School'!D189+'Ravenhurst Primary School'!D176</f>
        <v>571.88</v>
      </c>
      <c r="E266" s="9">
        <f>'Fernvale Primary School'!E178+'Glenmere Primary School'!E168+'Hinckley Parks Primary'!E184+'Hollycroft Primary School'!E154+'Langmoor Primary School'!E164+'Little Hill Primary School'!E183+'Newlands Primary School'!E189+'Ravenhurst Primary School'!E176</f>
        <v>345.54</v>
      </c>
      <c r="F266" s="9">
        <f>'Fernvale Primary School'!F178+'Glenmere Primary School'!F168+'Hinckley Parks Primary'!F184+'Hollycroft Primary School'!F154+'Langmoor Primary School'!F164+'Little Hill Primary School'!F183+'Newlands Primary School'!F189+'Ravenhurst Primary School'!F176</f>
        <v>0</v>
      </c>
      <c r="G266" s="9">
        <f>'Fernvale Primary School'!G178+'Glenmere Primary School'!G168+'Hinckley Parks Primary'!G184+'Hollycroft Primary School'!G154+'Langmoor Primary School'!G164+'Little Hill Primary School'!G183+'Newlands Primary School'!G189+'Ravenhurst Primary School'!G176</f>
        <v>-226.33999999999997</v>
      </c>
      <c r="H266" s="7">
        <f t="shared" si="51"/>
        <v>1.6550327024367655</v>
      </c>
      <c r="J266" s="9">
        <f>'Fernvale Primary School'!J178+'Glenmere Primary School'!J168+'Hinckley Parks Primary'!J184+'Hollycroft Primary School'!J154+'Langmoor Primary School'!J164+'Little Hill Primary School'!J183+'Newlands Primary School'!J189+'Ravenhurst Primary School'!J176</f>
        <v>10320.16</v>
      </c>
      <c r="K266" s="9">
        <f>'Fernvale Primary School'!K178+'Glenmere Primary School'!K168+'Hinckley Parks Primary'!K184+'Hollycroft Primary School'!K154+'Langmoor Primary School'!K164+'Little Hill Primary School'!K183+'Newlands Primary School'!K189+'Ravenhurst Primary School'!K176</f>
        <v>9746.4299999999985</v>
      </c>
      <c r="L266" s="9">
        <f>'Fernvale Primary School'!L178+'Glenmere Primary School'!L168+'Hinckley Parks Primary'!L184+'Hollycroft Primary School'!L154+'Langmoor Primary School'!L164+'Little Hill Primary School'!L183+'Newlands Primary School'!L189+'Ravenhurst Primary School'!L176</f>
        <v>0</v>
      </c>
      <c r="M266" s="9">
        <f>'Fernvale Primary School'!M178+'Glenmere Primary School'!M168+'Hinckley Parks Primary'!M184+'Hollycroft Primary School'!M154+'Langmoor Primary School'!M164+'Little Hill Primary School'!M183+'Newlands Primary School'!M189+'Ravenhurst Primary School'!M176</f>
        <v>-573.73000000000013</v>
      </c>
      <c r="N266" s="7">
        <f t="shared" si="52"/>
        <v>1.0588656564506185</v>
      </c>
      <c r="P266" s="9">
        <f>'Fernvale Primary School'!P178+'Glenmere Primary School'!P168+'Hinckley Parks Primary'!P184+'Hollycroft Primary School'!P154+'Langmoor Primary School'!P164+'Little Hill Primary School'!P183+'Newlands Primary School'!P189+'Ravenhurst Primary School'!P176</f>
        <v>6083.7399999999989</v>
      </c>
      <c r="Q266" s="9">
        <f>'Fernvale Primary School'!Q178+'Glenmere Primary School'!Q168+'Hinckley Parks Primary'!Q184+'Hollycroft Primary School'!Q154+'Langmoor Primary School'!Q164+'Little Hill Primary School'!Q183+'Newlands Primary School'!Q189+'Ravenhurst Primary School'!Q176</f>
        <v>9746.4299999999985</v>
      </c>
      <c r="R266" s="9">
        <f>'Fernvale Primary School'!R178+'Glenmere Primary School'!R168+'Hinckley Parks Primary'!R184+'Hollycroft Primary School'!R154+'Langmoor Primary School'!R164+'Little Hill Primary School'!R183+'Newlands Primary School'!R189+'Ravenhurst Primary School'!R176</f>
        <v>-3662.69</v>
      </c>
      <c r="T266" s="9">
        <f>'Fernvale Primary School'!T178+'Glenmere Primary School'!T168+'Hinckley Parks Primary'!T184+'Hollycroft Primary School'!T154+'Langmoor Primary School'!T164+'Little Hill Primary School'!T183+'Newlands Primary School'!T189+'Ravenhurst Primary School'!T176</f>
        <v>9746.4299999999985</v>
      </c>
      <c r="U266" s="9">
        <f>'Fernvale Primary School'!U178+'Glenmere Primary School'!U168+'Hinckley Parks Primary'!U184+'Hollycroft Primary School'!U154+'Langmoor Primary School'!U164+'Little Hill Primary School'!U183+'Newlands Primary School'!U189+'Ravenhurst Primary School'!U176</f>
        <v>10320.16</v>
      </c>
      <c r="V266" s="9">
        <f>IF('Fernvale Primary School'!V178="",0,'Fernvale Primary School'!V178)+IF('Glenmere Primary School'!V168="",0,'Glenmere Primary School'!V168)+IF('Hinckley Parks Primary'!V184="",0,'Hinckley Parks Primary'!V184)+IF('Hollycroft Primary School'!V154="",0,'Hollycroft Primary School'!V154)+IF('Langmoor Primary School'!V164="",0,'Langmoor Primary School'!V164)+IF('Little Hill Primary School'!V183="",0,'Little Hill Primary School'!V183)+IF('Newlands Primary School'!V189="",0,'Newlands Primary School'!V189)+IF('Ravenhurst Primary School'!V176="",0,'Ravenhurst Primary School'!V176)</f>
        <v>0</v>
      </c>
      <c r="W266" s="9">
        <f>'Fernvale Primary School'!W178+'Glenmere Primary School'!W168+'Hinckley Parks Primary'!W184+'Hollycroft Primary School'!W154+'Langmoor Primary School'!W164+'Little Hill Primary School'!W183+'Newlands Primary School'!W189+'Ravenhurst Primary School'!W176</f>
        <v>0</v>
      </c>
      <c r="X266" s="9">
        <f>'Fernvale Primary School'!X178+'Glenmere Primary School'!X168+'Hinckley Parks Primary'!X184+'Hollycroft Primary School'!X154+'Langmoor Primary School'!X164+'Little Hill Primary School'!X183+'Newlands Primary School'!X189+'Ravenhurst Primary School'!X176</f>
        <v>10320.16</v>
      </c>
      <c r="Y266" s="9">
        <f>'Fernvale Primary School'!Y178+'Glenmere Primary School'!Y168+'Hinckley Parks Primary'!Y184+'Hollycroft Primary School'!Y154+'Langmoor Primary School'!Y164+'Little Hill Primary School'!Y183+'Newlands Primary School'!Y189+'Ravenhurst Primary School'!Y176</f>
        <v>-573.72999999999968</v>
      </c>
      <c r="Z266" s="7">
        <f t="shared" si="53"/>
        <v>-5.8865656450618302E-2</v>
      </c>
    </row>
    <row r="267" spans="2:26" hidden="1" outlineLevel="1" x14ac:dyDescent="0.25">
      <c r="C267" s="8" t="s">
        <v>274</v>
      </c>
      <c r="D267" s="9">
        <f>'Fernvale Primary School'!D179+'Glenmere Primary School'!D169+'Hinckley Parks Primary'!D185+'Hollycroft Primary School'!D155+'Langmoor Primary School'!D165+'Little Hill Primary School'!D184+'New Lubbesthorpe Primary School'!D187+'Newlands Primary School'!D190+'OWLS Academy Trust'!D73+'Ravenhurst Primary School'!D177</f>
        <v>0</v>
      </c>
      <c r="E267" s="9">
        <f>'Fernvale Primary School'!E179+'Glenmere Primary School'!E169+'Hinckley Parks Primary'!E185+'Hollycroft Primary School'!E155+'Langmoor Primary School'!E165+'Little Hill Primary School'!E184+'New Lubbesthorpe Primary School'!E187+'Newlands Primary School'!E190+'OWLS Academy Trust'!E73+'Ravenhurst Primary School'!E177</f>
        <v>4039.31</v>
      </c>
      <c r="F267" s="9">
        <f>'Fernvale Primary School'!F179+'Glenmere Primary School'!F169+'Hinckley Parks Primary'!F185+'Hollycroft Primary School'!F155+'Langmoor Primary School'!F165+'Little Hill Primary School'!F184+'New Lubbesthorpe Primary School'!F187+'Newlands Primary School'!F190+'OWLS Academy Trust'!F73+'Ravenhurst Primary School'!F177</f>
        <v>0</v>
      </c>
      <c r="G267" s="9">
        <f>'Fernvale Primary School'!G179+'Glenmere Primary School'!G169+'Hinckley Parks Primary'!G185+'Hollycroft Primary School'!G155+'Langmoor Primary School'!G165+'Little Hill Primary School'!G184+'New Lubbesthorpe Primary School'!G187+'Newlands Primary School'!G190+'OWLS Academy Trust'!G73+'Ravenhurst Primary School'!G177</f>
        <v>4039.31</v>
      </c>
      <c r="H267" s="7">
        <f t="shared" si="51"/>
        <v>0</v>
      </c>
      <c r="J267" s="9">
        <f>'Fernvale Primary School'!J179+'Glenmere Primary School'!J169+'Hinckley Parks Primary'!J185+'Hollycroft Primary School'!J155+'Langmoor Primary School'!J165+'Little Hill Primary School'!J184+'New Lubbesthorpe Primary School'!J187+'Newlands Primary School'!J190+'OWLS Academy Trust'!J73+'Ravenhurst Primary School'!J177</f>
        <v>73021.56</v>
      </c>
      <c r="K267" s="9">
        <f>'Fernvale Primary School'!K179+'Glenmere Primary School'!K169+'Hinckley Parks Primary'!K185+'Hollycroft Primary School'!K155+'Langmoor Primary School'!K165+'Little Hill Primary School'!K184+'New Lubbesthorpe Primary School'!K187+'Newlands Primary School'!K190+'OWLS Academy Trust'!K73+'Ravenhurst Primary School'!K177</f>
        <v>86117.6</v>
      </c>
      <c r="L267" s="9">
        <f>'Fernvale Primary School'!L179+'Glenmere Primary School'!L169+'Hinckley Parks Primary'!L185+'Hollycroft Primary School'!L155+'Langmoor Primary School'!L165+'Little Hill Primary School'!L184+'New Lubbesthorpe Primary School'!L187+'Newlands Primary School'!L190+'OWLS Academy Trust'!L73+'Ravenhurst Primary School'!L177</f>
        <v>0</v>
      </c>
      <c r="M267" s="9">
        <f>'Fernvale Primary School'!M179+'Glenmere Primary School'!M169+'Hinckley Parks Primary'!M185+'Hollycroft Primary School'!M155+'Langmoor Primary School'!M165+'Little Hill Primary School'!M184+'New Lubbesthorpe Primary School'!M187+'Newlands Primary School'!M190+'OWLS Academy Trust'!M73+'Ravenhurst Primary School'!M177</f>
        <v>13096.039999999997</v>
      </c>
      <c r="N267" s="7">
        <f t="shared" si="52"/>
        <v>0.84792841416853226</v>
      </c>
      <c r="P267" s="9">
        <f>'Fernvale Primary School'!P179+'Glenmere Primary School'!P169+'Hinckley Parks Primary'!P185+'Hollycroft Primary School'!P155+'Langmoor Primary School'!P165+'Little Hill Primary School'!P184+'New Lubbesthorpe Primary School'!P187+'Newlands Primary School'!P190+'OWLS Academy Trust'!P73+'Ravenhurst Primary School'!P177</f>
        <v>102113.84999999999</v>
      </c>
      <c r="Q267" s="9">
        <f>'Fernvale Primary School'!Q179+'Glenmere Primary School'!Q169+'Hinckley Parks Primary'!Q185+'Hollycroft Primary School'!Q155+'Langmoor Primary School'!Q165+'Little Hill Primary School'!Q184+'New Lubbesthorpe Primary School'!Q187+'Newlands Primary School'!Q190+'OWLS Academy Trust'!Q73+'Ravenhurst Primary School'!Q177</f>
        <v>86117.6</v>
      </c>
      <c r="R267" s="9">
        <f>'Fernvale Primary School'!R179+'Glenmere Primary School'!R169+'Hinckley Parks Primary'!R185+'Hollycroft Primary School'!R155+'Langmoor Primary School'!R165+'Little Hill Primary School'!R184+'New Lubbesthorpe Primary School'!R187+'Newlands Primary School'!R190+'OWLS Academy Trust'!R73+'Ravenhurst Primary School'!R177</f>
        <v>15996.25</v>
      </c>
      <c r="T267" s="9">
        <f>'Fernvale Primary School'!T179+'Glenmere Primary School'!T169+'Hinckley Parks Primary'!T185+'Hollycroft Primary School'!T155+'Langmoor Primary School'!T165+'Little Hill Primary School'!T184+'New Lubbesthorpe Primary School'!T187+'Newlands Primary School'!T190+'OWLS Academy Trust'!T73+'Ravenhurst Primary School'!T177</f>
        <v>86117.6</v>
      </c>
      <c r="U267" s="9">
        <f>'Fernvale Primary School'!U179+'Glenmere Primary School'!U169+'Hinckley Parks Primary'!U185+'Hollycroft Primary School'!U155+'Langmoor Primary School'!U165+'Little Hill Primary School'!U184+'New Lubbesthorpe Primary School'!U187+'Newlands Primary School'!U190+'OWLS Academy Trust'!U73+'Ravenhurst Primary School'!U177</f>
        <v>73021.56</v>
      </c>
      <c r="V267" s="9">
        <f>IF('Fernvale Primary School'!V179="",0,'Fernvale Primary School'!V179)+IF('Glenmere Primary School'!V169="",0,'Glenmere Primary School'!V169)+IF('Hinckley Parks Primary'!V185="",0,'Hinckley Parks Primary'!V185)+IF('Hollycroft Primary School'!V155="",0,'Hollycroft Primary School'!V155)+IF('Langmoor Primary School'!V165="",0,'Langmoor Primary School'!V165)+IF('Little Hill Primary School'!V184="",0,'Little Hill Primary School'!V184)+IF('New Lubbesthorpe Primary School'!V187="",0,'New Lubbesthorpe Primary School'!V187)+IF('Newlands Primary School'!V190="",0,'Newlands Primary School'!V190)+IF('OWLS Academy Trust'!V73="",0,'OWLS Academy Trust'!V73)+IF('Ravenhurst Primary School'!V177="",0,'Ravenhurst Primary School'!V177)</f>
        <v>0</v>
      </c>
      <c r="W267" s="9">
        <f>'Fernvale Primary School'!W179+'Glenmere Primary School'!W169+'Hinckley Parks Primary'!W185+'Hollycroft Primary School'!W155+'Langmoor Primary School'!W165+'Little Hill Primary School'!W184+'New Lubbesthorpe Primary School'!W187+'Newlands Primary School'!W190+'OWLS Academy Trust'!W73+'Ravenhurst Primary School'!W177</f>
        <v>0</v>
      </c>
      <c r="X267" s="9">
        <f>'Fernvale Primary School'!X179+'Glenmere Primary School'!X169+'Hinckley Parks Primary'!X185+'Hollycroft Primary School'!X155+'Langmoor Primary School'!X165+'Little Hill Primary School'!X184+'New Lubbesthorpe Primary School'!X187+'Newlands Primary School'!X190+'OWLS Academy Trust'!X73+'Ravenhurst Primary School'!X177</f>
        <v>73021.56</v>
      </c>
      <c r="Y267" s="9">
        <f>'Fernvale Primary School'!Y179+'Glenmere Primary School'!Y169+'Hinckley Parks Primary'!Y185+'Hollycroft Primary School'!Y155+'Langmoor Primary School'!Y165+'Little Hill Primary School'!Y184+'New Lubbesthorpe Primary School'!Y187+'Newlands Primary School'!Y190+'OWLS Academy Trust'!Y73+'Ravenhurst Primary School'!Y177</f>
        <v>13096.039999999999</v>
      </c>
      <c r="Z267" s="7">
        <f t="shared" si="53"/>
        <v>0.15207158583146765</v>
      </c>
    </row>
    <row r="268" spans="2:26" hidden="1" outlineLevel="1" x14ac:dyDescent="0.25">
      <c r="C268" s="8" t="s">
        <v>275</v>
      </c>
      <c r="D268" s="9">
        <f>'Fernvale Primary School'!D180+'Glenmere Primary School'!D170+'Hinckley Parks Primary'!D186+'Hollycroft Primary School'!D156+'Langmoor Primary School'!D166+'Little Hill Primary School'!D185+'New Lubbesthorpe Primary School'!D188+'Newlands Primary School'!D191+'OWLS Academy Trust'!D74+'Ravenhurst Primary School'!D178</f>
        <v>3960</v>
      </c>
      <c r="E268" s="9">
        <f>'Fernvale Primary School'!E180+'Glenmere Primary School'!E170+'Hinckley Parks Primary'!E186+'Hollycroft Primary School'!E156+'Langmoor Primary School'!E166+'Little Hill Primary School'!E185+'New Lubbesthorpe Primary School'!E188+'Newlands Primary School'!E191+'OWLS Academy Trust'!E74+'Ravenhurst Primary School'!E178</f>
        <v>257.5</v>
      </c>
      <c r="F268" s="9">
        <f>'Fernvale Primary School'!F180+'Glenmere Primary School'!F170+'Hinckley Parks Primary'!F186+'Hollycroft Primary School'!F156+'Langmoor Primary School'!F166+'Little Hill Primary School'!F185+'New Lubbesthorpe Primary School'!F188+'Newlands Primary School'!F191+'OWLS Academy Trust'!F74+'Ravenhurst Primary School'!F178</f>
        <v>0</v>
      </c>
      <c r="G268" s="9">
        <f>'Fernvale Primary School'!G180+'Glenmere Primary School'!G170+'Hinckley Parks Primary'!G186+'Hollycroft Primary School'!G156+'Langmoor Primary School'!G166+'Little Hill Primary School'!G185+'New Lubbesthorpe Primary School'!G188+'Newlands Primary School'!G191+'OWLS Academy Trust'!G74+'Ravenhurst Primary School'!G178</f>
        <v>-3702.5</v>
      </c>
      <c r="H268" s="7">
        <f t="shared" si="51"/>
        <v>15.378640776699029</v>
      </c>
      <c r="J268" s="9">
        <f>'Fernvale Primary School'!J180+'Glenmere Primary School'!J170+'Hinckley Parks Primary'!J186+'Hollycroft Primary School'!J156+'Langmoor Primary School'!J166+'Little Hill Primary School'!J185+'New Lubbesthorpe Primary School'!J188+'Newlands Primary School'!J191+'OWLS Academy Trust'!J74+'Ravenhurst Primary School'!J178</f>
        <v>15579.7</v>
      </c>
      <c r="K268" s="9">
        <f>'Fernvale Primary School'!K180+'Glenmere Primary School'!K170+'Hinckley Parks Primary'!K186+'Hollycroft Primary School'!K156+'Langmoor Primary School'!K166+'Little Hill Primary School'!K185+'New Lubbesthorpe Primary School'!K188+'Newlands Primary School'!K191+'OWLS Academy Trust'!K74+'Ravenhurst Primary School'!K178</f>
        <v>13615</v>
      </c>
      <c r="L268" s="9">
        <f>'Fernvale Primary School'!L180+'Glenmere Primary School'!L170+'Hinckley Parks Primary'!L186+'Hollycroft Primary School'!L156+'Langmoor Primary School'!L166+'Little Hill Primary School'!L185+'New Lubbesthorpe Primary School'!L188+'Newlands Primary School'!L191+'OWLS Academy Trust'!L74+'Ravenhurst Primary School'!L178</f>
        <v>0</v>
      </c>
      <c r="M268" s="9">
        <f>'Fernvale Primary School'!M180+'Glenmere Primary School'!M170+'Hinckley Parks Primary'!M186+'Hollycroft Primary School'!M156+'Langmoor Primary School'!M166+'Little Hill Primary School'!M185+'New Lubbesthorpe Primary School'!M188+'Newlands Primary School'!M191+'OWLS Academy Trust'!M74+'Ravenhurst Primary School'!M178</f>
        <v>-1964.6999999999998</v>
      </c>
      <c r="N268" s="7">
        <f t="shared" si="52"/>
        <v>1.1443040763863386</v>
      </c>
      <c r="P268" s="9">
        <f>'Fernvale Primary School'!P180+'Glenmere Primary School'!P170+'Hinckley Parks Primary'!P186+'Hollycroft Primary School'!P156+'Langmoor Primary School'!P166+'Little Hill Primary School'!P185+'New Lubbesthorpe Primary School'!P188+'Newlands Primary School'!P191+'OWLS Academy Trust'!P74+'Ravenhurst Primary School'!P178</f>
        <v>19908.8</v>
      </c>
      <c r="Q268" s="9">
        <f>'Fernvale Primary School'!Q180+'Glenmere Primary School'!Q170+'Hinckley Parks Primary'!Q186+'Hollycroft Primary School'!Q156+'Langmoor Primary School'!Q166+'Little Hill Primary School'!Q185+'New Lubbesthorpe Primary School'!Q188+'Newlands Primary School'!Q191+'OWLS Academy Trust'!Q74+'Ravenhurst Primary School'!Q178</f>
        <v>13615</v>
      </c>
      <c r="R268" s="9">
        <f>'Fernvale Primary School'!R180+'Glenmere Primary School'!R170+'Hinckley Parks Primary'!R186+'Hollycroft Primary School'!R156+'Langmoor Primary School'!R166+'Little Hill Primary School'!R185+'New Lubbesthorpe Primary School'!R188+'Newlands Primary School'!R191+'OWLS Academy Trust'!R74+'Ravenhurst Primary School'!R178</f>
        <v>6293.8</v>
      </c>
      <c r="T268" s="9">
        <f>'Fernvale Primary School'!T180+'Glenmere Primary School'!T170+'Hinckley Parks Primary'!T186+'Hollycroft Primary School'!T156+'Langmoor Primary School'!T166+'Little Hill Primary School'!T185+'New Lubbesthorpe Primary School'!T188+'Newlands Primary School'!T191+'OWLS Academy Trust'!T74+'Ravenhurst Primary School'!T178</f>
        <v>13615</v>
      </c>
      <c r="U268" s="9">
        <f>'Fernvale Primary School'!U180+'Glenmere Primary School'!U170+'Hinckley Parks Primary'!U186+'Hollycroft Primary School'!U156+'Langmoor Primary School'!U166+'Little Hill Primary School'!U185+'New Lubbesthorpe Primary School'!U188+'Newlands Primary School'!U191+'OWLS Academy Trust'!U74+'Ravenhurst Primary School'!U178</f>
        <v>15579.7</v>
      </c>
      <c r="V268" s="9">
        <f>IF('Fernvale Primary School'!V180="",0,'Fernvale Primary School'!V180)+IF('Glenmere Primary School'!V170="",0,'Glenmere Primary School'!V170)+IF('Hinckley Parks Primary'!V186="",0,'Hinckley Parks Primary'!V186)+IF('Hollycroft Primary School'!V156="",0,'Hollycroft Primary School'!V156)+IF('Langmoor Primary School'!V166="",0,'Langmoor Primary School'!V166)+IF('Little Hill Primary School'!V185="",0,'Little Hill Primary School'!V185)+IF('New Lubbesthorpe Primary School'!V188="",0,'New Lubbesthorpe Primary School'!V188)+IF('Newlands Primary School'!V191="",0,'Newlands Primary School'!V191)+IF('OWLS Academy Trust'!V74="",0,'OWLS Academy Trust'!V74)+IF('Ravenhurst Primary School'!V178="",0,'Ravenhurst Primary School'!V178)</f>
        <v>0</v>
      </c>
      <c r="W268" s="9">
        <f>'Fernvale Primary School'!W180+'Glenmere Primary School'!W170+'Hinckley Parks Primary'!W186+'Hollycroft Primary School'!W156+'Langmoor Primary School'!W166+'Little Hill Primary School'!W185+'New Lubbesthorpe Primary School'!W188+'Newlands Primary School'!W191+'OWLS Academy Trust'!W74+'Ravenhurst Primary School'!W178</f>
        <v>0</v>
      </c>
      <c r="X268" s="9">
        <f>'Fernvale Primary School'!X180+'Glenmere Primary School'!X170+'Hinckley Parks Primary'!X186+'Hollycroft Primary School'!X156+'Langmoor Primary School'!X166+'Little Hill Primary School'!X185+'New Lubbesthorpe Primary School'!X188+'Newlands Primary School'!X191+'OWLS Academy Trust'!X74+'Ravenhurst Primary School'!X178</f>
        <v>15579.7</v>
      </c>
      <c r="Y268" s="9">
        <f>'Fernvale Primary School'!Y180+'Glenmere Primary School'!Y170+'Hinckley Parks Primary'!Y186+'Hollycroft Primary School'!Y156+'Langmoor Primary School'!Y166+'Little Hill Primary School'!Y185+'New Lubbesthorpe Primary School'!Y188+'Newlands Primary School'!Y191+'OWLS Academy Trust'!Y74+'Ravenhurst Primary School'!Y178</f>
        <v>-1964.6999999999998</v>
      </c>
      <c r="Z268" s="7">
        <f t="shared" si="53"/>
        <v>-0.14430407638633858</v>
      </c>
    </row>
    <row r="269" spans="2:26" hidden="1" outlineLevel="1" x14ac:dyDescent="0.25">
      <c r="C269" s="8" t="s">
        <v>276</v>
      </c>
      <c r="D269" s="9">
        <f>'Fernvale Primary School'!D181+'Glenmere Primary School'!D171+'Hinckley Parks Primary'!D187+'Langmoor Primary School'!D167+'Little Hill Primary School'!D186+'New Lubbesthorpe Primary School'!D189+'Newlands Primary School'!D192+'OWLS Academy Trust'!D76+'Ravenhurst Primary School'!D179</f>
        <v>2284.5</v>
      </c>
      <c r="E269" s="9">
        <f>'Fernvale Primary School'!E181+'Glenmere Primary School'!E171+'Hinckley Parks Primary'!E187+'Langmoor Primary School'!E167+'Little Hill Primary School'!E186+'New Lubbesthorpe Primary School'!E189+'Newlands Primary School'!E192+'OWLS Academy Trust'!E76+'Ravenhurst Primary School'!E179</f>
        <v>612.5</v>
      </c>
      <c r="F269" s="9">
        <f>'Fernvale Primary School'!F181+'Glenmere Primary School'!F171+'Hinckley Parks Primary'!F187+'Langmoor Primary School'!F167+'Little Hill Primary School'!F186+'New Lubbesthorpe Primary School'!F189+'Newlands Primary School'!F192+'OWLS Academy Trust'!F76+'Ravenhurst Primary School'!F179</f>
        <v>0</v>
      </c>
      <c r="G269" s="9">
        <f>'Fernvale Primary School'!G181+'Glenmere Primary School'!G171+'Hinckley Parks Primary'!G187+'Langmoor Primary School'!G167+'Little Hill Primary School'!G186+'New Lubbesthorpe Primary School'!G189+'Newlands Primary School'!G192+'OWLS Academy Trust'!G76+'Ravenhurst Primary School'!G179</f>
        <v>-1672</v>
      </c>
      <c r="H269" s="7">
        <f t="shared" si="51"/>
        <v>3.7297959183673468</v>
      </c>
      <c r="J269" s="9">
        <f>'Fernvale Primary School'!J181+'Glenmere Primary School'!J171+'Hinckley Parks Primary'!J187+'Langmoor Primary School'!J167+'Little Hill Primary School'!J186+'New Lubbesthorpe Primary School'!J189+'Newlands Primary School'!J192+'OWLS Academy Trust'!J76+'Ravenhurst Primary School'!J179</f>
        <v>27724</v>
      </c>
      <c r="K269" s="9">
        <f>'Fernvale Primary School'!K181+'Glenmere Primary School'!K171+'Hinckley Parks Primary'!K187+'Langmoor Primary School'!K167+'Little Hill Primary School'!K186+'New Lubbesthorpe Primary School'!K189+'Newlands Primary School'!K192+'OWLS Academy Trust'!K76+'Ravenhurst Primary School'!K179</f>
        <v>11165.740000000002</v>
      </c>
      <c r="L269" s="9">
        <f>'Fernvale Primary School'!L181+'Glenmere Primary School'!L171+'Hinckley Parks Primary'!L187+'Langmoor Primary School'!L167+'Little Hill Primary School'!L186+'New Lubbesthorpe Primary School'!L189+'Newlands Primary School'!L192+'OWLS Academy Trust'!L76+'Ravenhurst Primary School'!L179</f>
        <v>0</v>
      </c>
      <c r="M269" s="9">
        <f>'Fernvale Primary School'!M181+'Glenmere Primary School'!M171+'Hinckley Parks Primary'!M187+'Langmoor Primary School'!M167+'Little Hill Primary School'!M186+'New Lubbesthorpe Primary School'!M189+'Newlands Primary School'!M192+'OWLS Academy Trust'!M76+'Ravenhurst Primary School'!M179</f>
        <v>-16558.260000000002</v>
      </c>
      <c r="N269" s="7">
        <f t="shared" si="52"/>
        <v>2.4829523166400076</v>
      </c>
      <c r="P269" s="9">
        <f>'Fernvale Primary School'!P181+'Glenmere Primary School'!P171+'Hinckley Parks Primary'!P187+'Langmoor Primary School'!P167+'Little Hill Primary School'!P186+'New Lubbesthorpe Primary School'!P189+'Newlands Primary School'!P192+'OWLS Academy Trust'!P76+'Ravenhurst Primary School'!P179</f>
        <v>10802.740000000002</v>
      </c>
      <c r="Q269" s="9">
        <f>'Fernvale Primary School'!Q181+'Glenmere Primary School'!Q171+'Hinckley Parks Primary'!Q187+'Langmoor Primary School'!Q167+'Little Hill Primary School'!Q186+'New Lubbesthorpe Primary School'!Q189+'Newlands Primary School'!Q192+'OWLS Academy Trust'!Q76+'Ravenhurst Primary School'!Q179</f>
        <v>11165.740000000002</v>
      </c>
      <c r="R269" s="9">
        <f>'Fernvale Primary School'!R181+'Glenmere Primary School'!R171+'Hinckley Parks Primary'!R187+'Langmoor Primary School'!R167+'Little Hill Primary School'!R186+'New Lubbesthorpe Primary School'!R189+'Newlands Primary School'!R192+'OWLS Academy Trust'!R76+'Ravenhurst Primary School'!R179</f>
        <v>-363</v>
      </c>
      <c r="T269" s="9">
        <f>'Fernvale Primary School'!T181+'Glenmere Primary School'!T171+'Hinckley Parks Primary'!T187+'Langmoor Primary School'!T167+'Little Hill Primary School'!T186+'New Lubbesthorpe Primary School'!T189+'Newlands Primary School'!T192+'OWLS Academy Trust'!T76+'Ravenhurst Primary School'!T179</f>
        <v>11165.740000000002</v>
      </c>
      <c r="U269" s="9">
        <f>'Fernvale Primary School'!U181+'Glenmere Primary School'!U171+'Hinckley Parks Primary'!U187+'Langmoor Primary School'!U167+'Little Hill Primary School'!U186+'New Lubbesthorpe Primary School'!U189+'Newlands Primary School'!U192+'OWLS Academy Trust'!U76+'Ravenhurst Primary School'!U179</f>
        <v>27724</v>
      </c>
      <c r="V269" s="9">
        <f>IF('Fernvale Primary School'!V181="",0,'Fernvale Primary School'!V181)+IF('Glenmere Primary School'!V171="",0,'Glenmere Primary School'!V171)+IF('Hinckley Parks Primary'!V187="",0,'Hinckley Parks Primary'!V187)+IF('Langmoor Primary School'!V167="",0,'Langmoor Primary School'!V167)+IF('Little Hill Primary School'!V186="",0,'Little Hill Primary School'!V186)+IF('New Lubbesthorpe Primary School'!V189="",0,'New Lubbesthorpe Primary School'!V189)+IF('Newlands Primary School'!V192="",0,'Newlands Primary School'!V192)+IF('OWLS Academy Trust'!V76="",0,'OWLS Academy Trust'!V76)+IF('Ravenhurst Primary School'!V179="",0,'Ravenhurst Primary School'!V179)</f>
        <v>0</v>
      </c>
      <c r="W269" s="9">
        <f>'Fernvale Primary School'!W181+'Glenmere Primary School'!W171+'Hinckley Parks Primary'!W187+'Langmoor Primary School'!W167+'Little Hill Primary School'!W186+'New Lubbesthorpe Primary School'!W189+'Newlands Primary School'!W192+'OWLS Academy Trust'!W76+'Ravenhurst Primary School'!W179</f>
        <v>0</v>
      </c>
      <c r="X269" s="9">
        <f>'Fernvale Primary School'!X181+'Glenmere Primary School'!X171+'Hinckley Parks Primary'!X187+'Langmoor Primary School'!X167+'Little Hill Primary School'!X186+'New Lubbesthorpe Primary School'!X189+'Newlands Primary School'!X192+'OWLS Academy Trust'!X76+'Ravenhurst Primary School'!X179</f>
        <v>27724</v>
      </c>
      <c r="Y269" s="9">
        <f>'Fernvale Primary School'!Y181+'Glenmere Primary School'!Y171+'Hinckley Parks Primary'!Y187+'Langmoor Primary School'!Y167+'Little Hill Primary School'!Y186+'New Lubbesthorpe Primary School'!Y189+'Newlands Primary School'!Y192+'OWLS Academy Trust'!Y76+'Ravenhurst Primary School'!Y179</f>
        <v>-16558.260000000002</v>
      </c>
      <c r="Z269" s="7">
        <f t="shared" si="53"/>
        <v>-1.4829523166400078</v>
      </c>
    </row>
    <row r="270" spans="2:26" hidden="1" outlineLevel="1" x14ac:dyDescent="0.25">
      <c r="C270" s="8" t="s">
        <v>277</v>
      </c>
      <c r="D270" s="9">
        <f>'Fernvale Primary School'!D182+'Glenmere Primary School'!D172+'Hinckley Parks Primary'!D188+'Hollycroft Primary School'!D157+'Langmoor Primary School'!D168+'Little Hill Primary School'!D187+'New Lubbesthorpe Primary School'!D190+'Newlands Primary School'!D193+'Ravenhurst Primary School'!D180</f>
        <v>0</v>
      </c>
      <c r="E270" s="9">
        <f>'Fernvale Primary School'!E182+'Glenmere Primary School'!E172+'Hinckley Parks Primary'!E188+'Hollycroft Primary School'!E157+'Langmoor Primary School'!E168+'Little Hill Primary School'!E187+'New Lubbesthorpe Primary School'!E190+'Newlands Primary School'!E193+'Ravenhurst Primary School'!E180</f>
        <v>0</v>
      </c>
      <c r="F270" s="9">
        <f>'Fernvale Primary School'!F182+'Glenmere Primary School'!F172+'Hinckley Parks Primary'!F188+'Hollycroft Primary School'!F157+'Langmoor Primary School'!F168+'Little Hill Primary School'!F187+'New Lubbesthorpe Primary School'!F190+'Newlands Primary School'!F193+'Ravenhurst Primary School'!F180</f>
        <v>0</v>
      </c>
      <c r="G270" s="9">
        <f>'Fernvale Primary School'!G182+'Glenmere Primary School'!G172+'Hinckley Parks Primary'!G188+'Hollycroft Primary School'!G157+'Langmoor Primary School'!G168+'Little Hill Primary School'!G187+'New Lubbesthorpe Primary School'!G190+'Newlands Primary School'!G193+'Ravenhurst Primary School'!G180</f>
        <v>0</v>
      </c>
      <c r="H270" s="7">
        <f t="shared" si="51"/>
        <v>0</v>
      </c>
      <c r="J270" s="9">
        <f>'Fernvale Primary School'!J182+'Glenmere Primary School'!J172+'Hinckley Parks Primary'!J188+'Hollycroft Primary School'!J157+'Langmoor Primary School'!J168+'Little Hill Primary School'!J187+'New Lubbesthorpe Primary School'!J190+'Newlands Primary School'!J193+'Ravenhurst Primary School'!J180</f>
        <v>19656</v>
      </c>
      <c r="K270" s="9">
        <f>'Fernvale Primary School'!K182+'Glenmere Primary School'!K172+'Hinckley Parks Primary'!K188+'Hollycroft Primary School'!K157+'Langmoor Primary School'!K168+'Little Hill Primary School'!K187+'New Lubbesthorpe Primary School'!K190+'Newlands Primary School'!K193+'Ravenhurst Primary School'!K180</f>
        <v>21944.989999999998</v>
      </c>
      <c r="L270" s="9">
        <f>'Fernvale Primary School'!L182+'Glenmere Primary School'!L172+'Hinckley Parks Primary'!L188+'Hollycroft Primary School'!L157+'Langmoor Primary School'!L168+'Little Hill Primary School'!L187+'New Lubbesthorpe Primary School'!L190+'Newlands Primary School'!L193+'Ravenhurst Primary School'!L180</f>
        <v>0</v>
      </c>
      <c r="M270" s="9">
        <f>'Fernvale Primary School'!M182+'Glenmere Primary School'!M172+'Hinckley Parks Primary'!M188+'Hollycroft Primary School'!M157+'Langmoor Primary School'!M168+'Little Hill Primary School'!M187+'New Lubbesthorpe Primary School'!M190+'Newlands Primary School'!M193+'Ravenhurst Primary School'!M180</f>
        <v>2288.9899999999998</v>
      </c>
      <c r="N270" s="7">
        <f t="shared" si="52"/>
        <v>0.89569418805841339</v>
      </c>
      <c r="P270" s="9">
        <f>'Fernvale Primary School'!P182+'Glenmere Primary School'!P172+'Hinckley Parks Primary'!P188+'Hollycroft Primary School'!P157+'Langmoor Primary School'!P168+'Little Hill Primary School'!P187+'New Lubbesthorpe Primary School'!P190+'Newlands Primary School'!P193+'Ravenhurst Primary School'!P180</f>
        <v>24144.989999999998</v>
      </c>
      <c r="Q270" s="9">
        <f>'Fernvale Primary School'!Q182+'Glenmere Primary School'!Q172+'Hinckley Parks Primary'!Q188+'Hollycroft Primary School'!Q157+'Langmoor Primary School'!Q168+'Little Hill Primary School'!Q187+'New Lubbesthorpe Primary School'!Q190+'Newlands Primary School'!Q193+'Ravenhurst Primary School'!Q180</f>
        <v>21944.989999999998</v>
      </c>
      <c r="R270" s="9">
        <f>'Fernvale Primary School'!R182+'Glenmere Primary School'!R172+'Hinckley Parks Primary'!R188+'Hollycroft Primary School'!R157+'Langmoor Primary School'!R168+'Little Hill Primary School'!R187+'New Lubbesthorpe Primary School'!R190+'Newlands Primary School'!R193+'Ravenhurst Primary School'!R180</f>
        <v>2200</v>
      </c>
      <c r="T270" s="9">
        <f>'Fernvale Primary School'!T182+'Glenmere Primary School'!T172+'Hinckley Parks Primary'!T188+'Hollycroft Primary School'!T157+'Langmoor Primary School'!T168+'Little Hill Primary School'!T187+'New Lubbesthorpe Primary School'!T190+'Newlands Primary School'!T193+'Ravenhurst Primary School'!T180</f>
        <v>21944.989999999998</v>
      </c>
      <c r="U270" s="9">
        <f>'Fernvale Primary School'!U182+'Glenmere Primary School'!U172+'Hinckley Parks Primary'!U188+'Hollycroft Primary School'!U157+'Langmoor Primary School'!U168+'Little Hill Primary School'!U187+'New Lubbesthorpe Primary School'!U190+'Newlands Primary School'!U193+'Ravenhurst Primary School'!U180</f>
        <v>19656</v>
      </c>
      <c r="V270" s="9">
        <f>IF('Fernvale Primary School'!V182="",0,'Fernvale Primary School'!V182)+IF('Glenmere Primary School'!V172="",0,'Glenmere Primary School'!V172)+IF('Hinckley Parks Primary'!V188="",0,'Hinckley Parks Primary'!V188)+IF('Hollycroft Primary School'!V157="",0,'Hollycroft Primary School'!V157)+IF('Langmoor Primary School'!V168="",0,'Langmoor Primary School'!V168)+IF('Little Hill Primary School'!V187="",0,'Little Hill Primary School'!V187)+IF('New Lubbesthorpe Primary School'!V190="",0,'New Lubbesthorpe Primary School'!V190)+IF('Newlands Primary School'!V193="",0,'Newlands Primary School'!V193)+IF('Ravenhurst Primary School'!V180="",0,'Ravenhurst Primary School'!V180)</f>
        <v>0</v>
      </c>
      <c r="W270" s="9">
        <f>'Fernvale Primary School'!W182+'Glenmere Primary School'!W172+'Hinckley Parks Primary'!W188+'Hollycroft Primary School'!W157+'Langmoor Primary School'!W168+'Little Hill Primary School'!W187+'New Lubbesthorpe Primary School'!W190+'Newlands Primary School'!W193+'Ravenhurst Primary School'!W180</f>
        <v>0</v>
      </c>
      <c r="X270" s="9">
        <f>'Fernvale Primary School'!X182+'Glenmere Primary School'!X172+'Hinckley Parks Primary'!X188+'Hollycroft Primary School'!X157+'Langmoor Primary School'!X168+'Little Hill Primary School'!X187+'New Lubbesthorpe Primary School'!X190+'Newlands Primary School'!X193+'Ravenhurst Primary School'!X180</f>
        <v>19656</v>
      </c>
      <c r="Y270" s="9">
        <f>'Fernvale Primary School'!Y182+'Glenmere Primary School'!Y172+'Hinckley Parks Primary'!Y188+'Hollycroft Primary School'!Y157+'Langmoor Primary School'!Y168+'Little Hill Primary School'!Y187+'New Lubbesthorpe Primary School'!Y190+'Newlands Primary School'!Y193+'Ravenhurst Primary School'!Y180</f>
        <v>2288.9899999999998</v>
      </c>
      <c r="Z270" s="7">
        <f t="shared" si="53"/>
        <v>0.10430581194158667</v>
      </c>
    </row>
    <row r="271" spans="2:26" hidden="1" outlineLevel="1" x14ac:dyDescent="0.25">
      <c r="C271" s="8" t="s">
        <v>278</v>
      </c>
      <c r="D271" s="9">
        <f>'Fernvale Primary School'!D183+'Glenmere Primary School'!D173+'Hinckley Parks Primary'!D189+'Hollycroft Primary School'!D158+'Langmoor Primary School'!D169+'Little Hill Primary School'!D188+'New Lubbesthorpe Primary School'!D191+'Newlands Primary School'!D194+'OWLS Academy Trust'!D77+'Ravenhurst Primary School'!D181</f>
        <v>4595.63</v>
      </c>
      <c r="E271" s="9">
        <f>'Fernvale Primary School'!E183+'Glenmere Primary School'!E173+'Hinckley Parks Primary'!E189+'Hollycroft Primary School'!E158+'Langmoor Primary School'!E169+'Little Hill Primary School'!E188+'New Lubbesthorpe Primary School'!E191+'Newlands Primary School'!E194+'OWLS Academy Trust'!E77+'Ravenhurst Primary School'!E181</f>
        <v>2506.2899999999995</v>
      </c>
      <c r="F271" s="9">
        <f>'Fernvale Primary School'!F183+'Glenmere Primary School'!F173+'Hinckley Parks Primary'!F189+'Hollycroft Primary School'!F158+'Langmoor Primary School'!F169+'Little Hill Primary School'!F188+'New Lubbesthorpe Primary School'!F191+'Newlands Primary School'!F194+'OWLS Academy Trust'!F77+'Ravenhurst Primary School'!F181</f>
        <v>0</v>
      </c>
      <c r="G271" s="9">
        <f>'Fernvale Primary School'!G183+'Glenmere Primary School'!G173+'Hinckley Parks Primary'!G189+'Hollycroft Primary School'!G158+'Langmoor Primary School'!G169+'Little Hill Primary School'!G188+'New Lubbesthorpe Primary School'!G191+'Newlands Primary School'!G194+'OWLS Academy Trust'!G77+'Ravenhurst Primary School'!G181</f>
        <v>-2089.34</v>
      </c>
      <c r="H271" s="7">
        <f t="shared" si="51"/>
        <v>1.8336385653695306</v>
      </c>
      <c r="J271" s="9">
        <f>'Fernvale Primary School'!J183+'Glenmere Primary School'!J173+'Hinckley Parks Primary'!J189+'Hollycroft Primary School'!J158+'Langmoor Primary School'!J169+'Little Hill Primary School'!J188+'New Lubbesthorpe Primary School'!J191+'Newlands Primary School'!J194+'OWLS Academy Trust'!J77+'Ravenhurst Primary School'!J181</f>
        <v>29861.88</v>
      </c>
      <c r="K271" s="9">
        <f>'Fernvale Primary School'!K183+'Glenmere Primary School'!K173+'Hinckley Parks Primary'!K189+'Hollycroft Primary School'!K158+'Langmoor Primary School'!K169+'Little Hill Primary School'!K188+'New Lubbesthorpe Primary School'!K191+'Newlands Primary School'!K194+'OWLS Academy Trust'!K77+'Ravenhurst Primary School'!K181</f>
        <v>29955.62</v>
      </c>
      <c r="L271" s="9">
        <f>'Fernvale Primary School'!L183+'Glenmere Primary School'!L173+'Hinckley Parks Primary'!L189+'Hollycroft Primary School'!L158+'Langmoor Primary School'!L169+'Little Hill Primary School'!L188+'New Lubbesthorpe Primary School'!L191+'Newlands Primary School'!L194+'OWLS Academy Trust'!L77+'Ravenhurst Primary School'!L181</f>
        <v>0</v>
      </c>
      <c r="M271" s="9">
        <f>'Fernvale Primary School'!M183+'Glenmere Primary School'!M173+'Hinckley Parks Primary'!M189+'Hollycroft Primary School'!M158+'Langmoor Primary School'!M169+'Little Hill Primary School'!M188+'New Lubbesthorpe Primary School'!M191+'Newlands Primary School'!M194+'OWLS Academy Trust'!M77+'Ravenhurst Primary School'!M181</f>
        <v>93.740000000000009</v>
      </c>
      <c r="N271" s="7">
        <f t="shared" si="52"/>
        <v>0.99687070406154177</v>
      </c>
      <c r="P271" s="9">
        <f>'Fernvale Primary School'!P183+'Glenmere Primary School'!P173+'Hinckley Parks Primary'!P189+'Hollycroft Primary School'!P158+'Langmoor Primary School'!P169+'Little Hill Primary School'!P188+'New Lubbesthorpe Primary School'!P191+'Newlands Primary School'!P194+'OWLS Academy Trust'!P77+'Ravenhurst Primary School'!P181</f>
        <v>29665.62</v>
      </c>
      <c r="Q271" s="9">
        <f>'Fernvale Primary School'!Q183+'Glenmere Primary School'!Q173+'Hinckley Parks Primary'!Q189+'Hollycroft Primary School'!Q158+'Langmoor Primary School'!Q169+'Little Hill Primary School'!Q188+'New Lubbesthorpe Primary School'!Q191+'Newlands Primary School'!Q194+'OWLS Academy Trust'!Q77+'Ravenhurst Primary School'!Q181</f>
        <v>29955.62</v>
      </c>
      <c r="R271" s="9">
        <f>'Fernvale Primary School'!R183+'Glenmere Primary School'!R173+'Hinckley Parks Primary'!R189+'Hollycroft Primary School'!R158+'Langmoor Primary School'!R169+'Little Hill Primary School'!R188+'New Lubbesthorpe Primary School'!R191+'Newlands Primary School'!R194+'OWLS Academy Trust'!R77+'Ravenhurst Primary School'!R181</f>
        <v>-290</v>
      </c>
      <c r="T271" s="9">
        <f>'Fernvale Primary School'!T183+'Glenmere Primary School'!T173+'Hinckley Parks Primary'!T189+'Hollycroft Primary School'!T158+'Langmoor Primary School'!T169+'Little Hill Primary School'!T188+'New Lubbesthorpe Primary School'!T191+'Newlands Primary School'!T194+'OWLS Academy Trust'!T77+'Ravenhurst Primary School'!T181</f>
        <v>29955.62</v>
      </c>
      <c r="U271" s="9">
        <f>'Fernvale Primary School'!U183+'Glenmere Primary School'!U173+'Hinckley Parks Primary'!U189+'Hollycroft Primary School'!U158+'Langmoor Primary School'!U169+'Little Hill Primary School'!U188+'New Lubbesthorpe Primary School'!U191+'Newlands Primary School'!U194+'OWLS Academy Trust'!U77+'Ravenhurst Primary School'!U181</f>
        <v>29861.88</v>
      </c>
      <c r="V271" s="9">
        <f>IF('Fernvale Primary School'!V183="",0,'Fernvale Primary School'!V183)+IF('Glenmere Primary School'!V173="",0,'Glenmere Primary School'!V173)+IF('Hinckley Parks Primary'!V189="",0,'Hinckley Parks Primary'!V189)+IF('Hollycroft Primary School'!V158="",0,'Hollycroft Primary School'!V158)+IF('Langmoor Primary School'!V169="",0,'Langmoor Primary School'!V169)+IF('Little Hill Primary School'!V188="",0,'Little Hill Primary School'!V188)+IF('New Lubbesthorpe Primary School'!V191="",0,'New Lubbesthorpe Primary School'!V191)+IF('Newlands Primary School'!V194="",0,'Newlands Primary School'!V194)+IF('OWLS Academy Trust'!V77="",0,'OWLS Academy Trust'!V77)+IF('Ravenhurst Primary School'!V181="",0,'Ravenhurst Primary School'!V181)</f>
        <v>0</v>
      </c>
      <c r="W271" s="9">
        <f>'Fernvale Primary School'!W183+'Glenmere Primary School'!W173+'Hinckley Parks Primary'!W189+'Hollycroft Primary School'!W158+'Langmoor Primary School'!W169+'Little Hill Primary School'!W188+'New Lubbesthorpe Primary School'!W191+'Newlands Primary School'!W194+'OWLS Academy Trust'!W77+'Ravenhurst Primary School'!W181</f>
        <v>0</v>
      </c>
      <c r="X271" s="9">
        <f>'Fernvale Primary School'!X183+'Glenmere Primary School'!X173+'Hinckley Parks Primary'!X189+'Hollycroft Primary School'!X158+'Langmoor Primary School'!X169+'Little Hill Primary School'!X188+'New Lubbesthorpe Primary School'!X191+'Newlands Primary School'!X194+'OWLS Academy Trust'!X77+'Ravenhurst Primary School'!X181</f>
        <v>29861.88</v>
      </c>
      <c r="Y271" s="9">
        <f>'Fernvale Primary School'!Y183+'Glenmere Primary School'!Y173+'Hinckley Parks Primary'!Y189+'Hollycroft Primary School'!Y158+'Langmoor Primary School'!Y169+'Little Hill Primary School'!Y188+'New Lubbesthorpe Primary School'!Y191+'Newlands Primary School'!Y194+'OWLS Academy Trust'!Y77+'Ravenhurst Primary School'!Y181</f>
        <v>93.740000000000009</v>
      </c>
      <c r="Z271" s="7">
        <f t="shared" si="53"/>
        <v>3.1292959384582931E-3</v>
      </c>
    </row>
    <row r="272" spans="2:26" hidden="1" outlineLevel="1" x14ac:dyDescent="0.25">
      <c r="C272" s="8" t="s">
        <v>279</v>
      </c>
      <c r="D272" s="9">
        <f>'Fernvale Primary School'!D184+'Glenmere Primary School'!D174+'Hinckley Parks Primary'!D190+'Hollycroft Primary School'!D159+'Langmoor Primary School'!D170+'Little Hill Primary School'!D189+'New Lubbesthorpe Primary School'!D192+'Newlands Primary School'!D195+'OWLS Academy Trust'!D78+'Ravenhurst Primary School'!D182</f>
        <v>720</v>
      </c>
      <c r="E272" s="9">
        <f>'Fernvale Primary School'!E184+'Glenmere Primary School'!E174+'Hinckley Parks Primary'!E190+'Hollycroft Primary School'!E159+'Langmoor Primary School'!E170+'Little Hill Primary School'!E189+'New Lubbesthorpe Primary School'!E192+'Newlands Primary School'!E195+'OWLS Academy Trust'!E78+'Ravenhurst Primary School'!E182</f>
        <v>455.47</v>
      </c>
      <c r="F272" s="9">
        <f>'Fernvale Primary School'!F184+'Glenmere Primary School'!F174+'Hinckley Parks Primary'!F190+'Hollycroft Primary School'!F159+'Langmoor Primary School'!F170+'Little Hill Primary School'!F189+'New Lubbesthorpe Primary School'!F192+'Newlands Primary School'!F195+'OWLS Academy Trust'!F78+'Ravenhurst Primary School'!F182</f>
        <v>0</v>
      </c>
      <c r="G272" s="9">
        <f>'Fernvale Primary School'!G184+'Glenmere Primary School'!G174+'Hinckley Parks Primary'!G190+'Hollycroft Primary School'!G159+'Langmoor Primary School'!G170+'Little Hill Primary School'!G189+'New Lubbesthorpe Primary School'!G192+'Newlands Primary School'!G195+'OWLS Academy Trust'!G78+'Ravenhurst Primary School'!G182</f>
        <v>-264.53000000000003</v>
      </c>
      <c r="H272" s="7">
        <f t="shared" si="51"/>
        <v>1.5807846839528399</v>
      </c>
      <c r="J272" s="9">
        <f>'Fernvale Primary School'!J184+'Glenmere Primary School'!J174+'Hinckley Parks Primary'!J190+'Hollycroft Primary School'!J159+'Langmoor Primary School'!J170+'Little Hill Primary School'!J189+'New Lubbesthorpe Primary School'!J192+'Newlands Primary School'!J195+'OWLS Academy Trust'!J78+'Ravenhurst Primary School'!J182</f>
        <v>21340.799999999999</v>
      </c>
      <c r="K272" s="9">
        <f>'Fernvale Primary School'!K184+'Glenmere Primary School'!K174+'Hinckley Parks Primary'!K190+'Hollycroft Primary School'!K159+'Langmoor Primary School'!K170+'Little Hill Primary School'!K189+'New Lubbesthorpe Primary School'!K192+'Newlands Primary School'!K195+'OWLS Academy Trust'!K78+'Ravenhurst Primary School'!K182</f>
        <v>22715.599999999999</v>
      </c>
      <c r="L272" s="9">
        <f>'Fernvale Primary School'!L184+'Glenmere Primary School'!L174+'Hinckley Parks Primary'!L190+'Hollycroft Primary School'!L159+'Langmoor Primary School'!L170+'Little Hill Primary School'!L189+'New Lubbesthorpe Primary School'!L192+'Newlands Primary School'!L195+'OWLS Academy Trust'!L78+'Ravenhurst Primary School'!L182</f>
        <v>0</v>
      </c>
      <c r="M272" s="9">
        <f>'Fernvale Primary School'!M184+'Glenmere Primary School'!M174+'Hinckley Parks Primary'!M190+'Hollycroft Primary School'!M159+'Langmoor Primary School'!M170+'Little Hill Primary School'!M189+'New Lubbesthorpe Primary School'!M192+'Newlands Primary School'!M195+'OWLS Academy Trust'!M78+'Ravenhurst Primary School'!M182</f>
        <v>1374.8000000000002</v>
      </c>
      <c r="N272" s="7">
        <f t="shared" si="52"/>
        <v>0.93947771575481165</v>
      </c>
      <c r="P272" s="9">
        <f>'Fernvale Primary School'!P184+'Glenmere Primary School'!P174+'Hinckley Parks Primary'!P190+'Hollycroft Primary School'!P159+'Langmoor Primary School'!P170+'Little Hill Primary School'!P189+'New Lubbesthorpe Primary School'!P192+'Newlands Primary School'!P195+'OWLS Academy Trust'!P78+'Ravenhurst Primary School'!P182</f>
        <v>21476.48</v>
      </c>
      <c r="Q272" s="9">
        <f>'Fernvale Primary School'!Q184+'Glenmere Primary School'!Q174+'Hinckley Parks Primary'!Q190+'Hollycroft Primary School'!Q159+'Langmoor Primary School'!Q170+'Little Hill Primary School'!Q189+'New Lubbesthorpe Primary School'!Q192+'Newlands Primary School'!Q195+'OWLS Academy Trust'!Q78+'Ravenhurst Primary School'!Q182</f>
        <v>22715.599999999999</v>
      </c>
      <c r="R272" s="9">
        <f>'Fernvale Primary School'!R184+'Glenmere Primary School'!R174+'Hinckley Parks Primary'!R190+'Hollycroft Primary School'!R159+'Langmoor Primary School'!R170+'Little Hill Primary School'!R189+'New Lubbesthorpe Primary School'!R192+'Newlands Primary School'!R195+'OWLS Academy Trust'!R78+'Ravenhurst Primary School'!R182</f>
        <v>-1239.1200000000001</v>
      </c>
      <c r="T272" s="9">
        <f>'Fernvale Primary School'!T184+'Glenmere Primary School'!T174+'Hinckley Parks Primary'!T190+'Hollycroft Primary School'!T159+'Langmoor Primary School'!T170+'Little Hill Primary School'!T189+'New Lubbesthorpe Primary School'!T192+'Newlands Primary School'!T195+'OWLS Academy Trust'!T78+'Ravenhurst Primary School'!T182</f>
        <v>22715.599999999999</v>
      </c>
      <c r="U272" s="9">
        <f>'Fernvale Primary School'!U184+'Glenmere Primary School'!U174+'Hinckley Parks Primary'!U190+'Hollycroft Primary School'!U159+'Langmoor Primary School'!U170+'Little Hill Primary School'!U189+'New Lubbesthorpe Primary School'!U192+'Newlands Primary School'!U195+'OWLS Academy Trust'!U78+'Ravenhurst Primary School'!U182</f>
        <v>21340.799999999999</v>
      </c>
      <c r="V272" s="9">
        <f>IF('Fernvale Primary School'!V184="",0,'Fernvale Primary School'!V184)+IF('Glenmere Primary School'!V174="",0,'Glenmere Primary School'!V174)+IF('Hinckley Parks Primary'!V190="",0,'Hinckley Parks Primary'!V190)+IF('Hollycroft Primary School'!V159="",0,'Hollycroft Primary School'!V159)+IF('Langmoor Primary School'!V170="",0,'Langmoor Primary School'!V170)+IF('Little Hill Primary School'!V189="",0,'Little Hill Primary School'!V189)+IF('New Lubbesthorpe Primary School'!V192="",0,'New Lubbesthorpe Primary School'!V192)+IF('Newlands Primary School'!V195="",0,'Newlands Primary School'!V195)+IF('OWLS Academy Trust'!V78="",0,'OWLS Academy Trust'!V78)+IF('Ravenhurst Primary School'!V182="",0,'Ravenhurst Primary School'!V182)</f>
        <v>0</v>
      </c>
      <c r="W272" s="9">
        <f>'Fernvale Primary School'!W184+'Glenmere Primary School'!W174+'Hinckley Parks Primary'!W190+'Hollycroft Primary School'!W159+'Langmoor Primary School'!W170+'Little Hill Primary School'!W189+'New Lubbesthorpe Primary School'!W192+'Newlands Primary School'!W195+'OWLS Academy Trust'!W78+'Ravenhurst Primary School'!W182</f>
        <v>0</v>
      </c>
      <c r="X272" s="9">
        <f>'Fernvale Primary School'!X184+'Glenmere Primary School'!X174+'Hinckley Parks Primary'!X190+'Hollycroft Primary School'!X159+'Langmoor Primary School'!X170+'Little Hill Primary School'!X189+'New Lubbesthorpe Primary School'!X192+'Newlands Primary School'!X195+'OWLS Academy Trust'!X78+'Ravenhurst Primary School'!X182</f>
        <v>21340.799999999999</v>
      </c>
      <c r="Y272" s="9">
        <f>'Fernvale Primary School'!Y184+'Glenmere Primary School'!Y174+'Hinckley Parks Primary'!Y190+'Hollycroft Primary School'!Y159+'Langmoor Primary School'!Y170+'Little Hill Primary School'!Y189+'New Lubbesthorpe Primary School'!Y192+'Newlands Primary School'!Y195+'OWLS Academy Trust'!Y78+'Ravenhurst Primary School'!Y182</f>
        <v>1374.7999999999997</v>
      </c>
      <c r="Z272" s="7">
        <f t="shared" si="53"/>
        <v>6.0522284245188324E-2</v>
      </c>
    </row>
    <row r="273" spans="2:26" hidden="1" outlineLevel="1" x14ac:dyDescent="0.25">
      <c r="C273" s="8" t="s">
        <v>280</v>
      </c>
      <c r="D273" s="9">
        <f>'Fernvale Primary School'!D185+'Glenmere Primary School'!D175+'Hinckley Parks Primary'!D191+'Langmoor Primary School'!D171+'Little Hill Primary School'!D190+'New Lubbesthorpe Primary School'!D193+'Newlands Primary School'!D196+'Ravenhurst Primary School'!D183</f>
        <v>47.64</v>
      </c>
      <c r="E273" s="9">
        <f>'Fernvale Primary School'!E185+'Glenmere Primary School'!E175+'Hinckley Parks Primary'!E191+'Langmoor Primary School'!E171+'Little Hill Primary School'!E190+'New Lubbesthorpe Primary School'!E193+'Newlands Primary School'!E196+'Ravenhurst Primary School'!E183</f>
        <v>0</v>
      </c>
      <c r="F273" s="9">
        <f>'Fernvale Primary School'!F185+'Glenmere Primary School'!F175+'Hinckley Parks Primary'!F191+'Langmoor Primary School'!F171+'Little Hill Primary School'!F190+'New Lubbesthorpe Primary School'!F193+'Newlands Primary School'!F196+'Ravenhurst Primary School'!F183</f>
        <v>0</v>
      </c>
      <c r="G273" s="9">
        <f>'Fernvale Primary School'!G185+'Glenmere Primary School'!G175+'Hinckley Parks Primary'!G191+'Langmoor Primary School'!G171+'Little Hill Primary School'!G190+'New Lubbesthorpe Primary School'!G193+'Newlands Primary School'!G196+'Ravenhurst Primary School'!G183</f>
        <v>-47.64</v>
      </c>
      <c r="H273" s="7">
        <f t="shared" si="51"/>
        <v>0</v>
      </c>
      <c r="J273" s="9">
        <f>'Fernvale Primary School'!J185+'Glenmere Primary School'!J175+'Hinckley Parks Primary'!J191+'Langmoor Primary School'!J171+'Little Hill Primary School'!J190+'New Lubbesthorpe Primary School'!J193+'Newlands Primary School'!J196+'Ravenhurst Primary School'!J183</f>
        <v>10361.779999999999</v>
      </c>
      <c r="K273" s="9">
        <f>'Fernvale Primary School'!K185+'Glenmere Primary School'!K175+'Hinckley Parks Primary'!K191+'Langmoor Primary School'!K171+'Little Hill Primary School'!K190+'New Lubbesthorpe Primary School'!K193+'Newlands Primary School'!K196+'Ravenhurst Primary School'!K183</f>
        <v>16953.11</v>
      </c>
      <c r="L273" s="9">
        <f>'Fernvale Primary School'!L185+'Glenmere Primary School'!L175+'Hinckley Parks Primary'!L191+'Langmoor Primary School'!L171+'Little Hill Primary School'!L190+'New Lubbesthorpe Primary School'!L193+'Newlands Primary School'!L196+'Ravenhurst Primary School'!L183</f>
        <v>0</v>
      </c>
      <c r="M273" s="9">
        <f>'Fernvale Primary School'!M185+'Glenmere Primary School'!M175+'Hinckley Parks Primary'!M191+'Langmoor Primary School'!M171+'Little Hill Primary School'!M190+'New Lubbesthorpe Primary School'!M193+'Newlands Primary School'!M196+'Ravenhurst Primary School'!M183</f>
        <v>6591.33</v>
      </c>
      <c r="N273" s="7">
        <f t="shared" si="52"/>
        <v>0.61120231037255102</v>
      </c>
      <c r="P273" s="9">
        <f>'Fernvale Primary School'!P185+'Glenmere Primary School'!P175+'Hinckley Parks Primary'!P191+'Langmoor Primary School'!P171+'Little Hill Primary School'!P190+'New Lubbesthorpe Primary School'!P193+'Newlands Primary School'!P196+'Ravenhurst Primary School'!P183</f>
        <v>16953.11</v>
      </c>
      <c r="Q273" s="9">
        <f>'Fernvale Primary School'!Q185+'Glenmere Primary School'!Q175+'Hinckley Parks Primary'!Q191+'Langmoor Primary School'!Q171+'Little Hill Primary School'!Q190+'New Lubbesthorpe Primary School'!Q193+'Newlands Primary School'!Q196+'Ravenhurst Primary School'!Q183</f>
        <v>16953.11</v>
      </c>
      <c r="R273" s="9">
        <f>'Fernvale Primary School'!R185+'Glenmere Primary School'!R175+'Hinckley Parks Primary'!R191+'Langmoor Primary School'!R171+'Little Hill Primary School'!R190+'New Lubbesthorpe Primary School'!R193+'Newlands Primary School'!R196+'Ravenhurst Primary School'!R183</f>
        <v>0</v>
      </c>
      <c r="T273" s="9">
        <f>'Fernvale Primary School'!T185+'Glenmere Primary School'!T175+'Hinckley Parks Primary'!T191+'Langmoor Primary School'!T171+'Little Hill Primary School'!T190+'New Lubbesthorpe Primary School'!T193+'Newlands Primary School'!T196+'Ravenhurst Primary School'!T183</f>
        <v>16953.11</v>
      </c>
      <c r="U273" s="9">
        <f>'Fernvale Primary School'!U185+'Glenmere Primary School'!U175+'Hinckley Parks Primary'!U191+'Langmoor Primary School'!U171+'Little Hill Primary School'!U190+'New Lubbesthorpe Primary School'!U193+'Newlands Primary School'!U196+'Ravenhurst Primary School'!U183</f>
        <v>10361.779999999999</v>
      </c>
      <c r="V273" s="9">
        <f>IF('Fernvale Primary School'!V185="",0,'Fernvale Primary School'!V185)+IF('Glenmere Primary School'!V175="",0,'Glenmere Primary School'!V175)+IF('Hinckley Parks Primary'!V191="",0,'Hinckley Parks Primary'!V191)+IF('Langmoor Primary School'!V171="",0,'Langmoor Primary School'!V171)+IF('Little Hill Primary School'!V190="",0,'Little Hill Primary School'!V190)+IF('New Lubbesthorpe Primary School'!V193="",0,'New Lubbesthorpe Primary School'!V193)+IF('Newlands Primary School'!V196="",0,'Newlands Primary School'!V196)+IF('Ravenhurst Primary School'!V183="",0,'Ravenhurst Primary School'!V183)</f>
        <v>0</v>
      </c>
      <c r="W273" s="9">
        <f>'Fernvale Primary School'!W185+'Glenmere Primary School'!W175+'Hinckley Parks Primary'!W191+'Langmoor Primary School'!W171+'Little Hill Primary School'!W190+'New Lubbesthorpe Primary School'!W193+'Newlands Primary School'!W196+'Ravenhurst Primary School'!W183</f>
        <v>0</v>
      </c>
      <c r="X273" s="9">
        <f>'Fernvale Primary School'!X185+'Glenmere Primary School'!X175+'Hinckley Parks Primary'!X191+'Langmoor Primary School'!X171+'Little Hill Primary School'!X190+'New Lubbesthorpe Primary School'!X193+'Newlands Primary School'!X196+'Ravenhurst Primary School'!X183</f>
        <v>10361.779999999999</v>
      </c>
      <c r="Y273" s="9">
        <f>'Fernvale Primary School'!Y185+'Glenmere Primary School'!Y175+'Hinckley Parks Primary'!Y191+'Langmoor Primary School'!Y171+'Little Hill Primary School'!Y190+'New Lubbesthorpe Primary School'!Y193+'Newlands Primary School'!Y196+'Ravenhurst Primary School'!Y183</f>
        <v>6591.33</v>
      </c>
      <c r="Z273" s="7">
        <f t="shared" si="53"/>
        <v>0.38879768962744887</v>
      </c>
    </row>
    <row r="274" spans="2:26" hidden="1" outlineLevel="1" x14ac:dyDescent="0.25">
      <c r="C274" s="8" t="s">
        <v>281</v>
      </c>
      <c r="D274" s="9">
        <f>'Fernvale Primary School'!D186+'Glenmere Primary School'!D176+'Hinckley Parks Primary'!D192+'Hollycroft Primary School'!D160+'Langmoor Primary School'!D172+'Little Hill Primary School'!D191+'New Lubbesthorpe Primary School'!D194+'Newlands Primary School'!D197+'Ravenhurst Primary School'!D184</f>
        <v>0</v>
      </c>
      <c r="E274" s="9">
        <f>'Fernvale Primary School'!E186+'Glenmere Primary School'!E176+'Hinckley Parks Primary'!E192+'Hollycroft Primary School'!E160+'Langmoor Primary School'!E172+'Little Hill Primary School'!E191+'New Lubbesthorpe Primary School'!E194+'Newlands Primary School'!E197+'Ravenhurst Primary School'!E184</f>
        <v>0</v>
      </c>
      <c r="F274" s="9">
        <f>'Fernvale Primary School'!F186+'Glenmere Primary School'!F176+'Hinckley Parks Primary'!F192+'Hollycroft Primary School'!F160+'Langmoor Primary School'!F172+'Little Hill Primary School'!F191+'New Lubbesthorpe Primary School'!F194+'Newlands Primary School'!F197+'Ravenhurst Primary School'!F184</f>
        <v>0</v>
      </c>
      <c r="G274" s="9">
        <f>'Fernvale Primary School'!G186+'Glenmere Primary School'!G176+'Hinckley Parks Primary'!G192+'Hollycroft Primary School'!G160+'Langmoor Primary School'!G172+'Little Hill Primary School'!G191+'New Lubbesthorpe Primary School'!G194+'Newlands Primary School'!G197+'Ravenhurst Primary School'!G184</f>
        <v>0</v>
      </c>
      <c r="H274" s="7">
        <f t="shared" si="51"/>
        <v>0</v>
      </c>
      <c r="J274" s="9">
        <f>'Fernvale Primary School'!J186+'Glenmere Primary School'!J176+'Hinckley Parks Primary'!J192+'Hollycroft Primary School'!J160+'Langmoor Primary School'!J172+'Little Hill Primary School'!J191+'New Lubbesthorpe Primary School'!J194+'Newlands Primary School'!J197+'Ravenhurst Primary School'!J184</f>
        <v>16889.599999999999</v>
      </c>
      <c r="K274" s="9">
        <f>'Fernvale Primary School'!K186+'Glenmere Primary School'!K176+'Hinckley Parks Primary'!K192+'Hollycroft Primary School'!K160+'Langmoor Primary School'!K172+'Little Hill Primary School'!K191+'New Lubbesthorpe Primary School'!K194+'Newlands Primary School'!K197+'Ravenhurst Primary School'!K184</f>
        <v>20456.680000000004</v>
      </c>
      <c r="L274" s="9">
        <f>'Fernvale Primary School'!L186+'Glenmere Primary School'!L176+'Hinckley Parks Primary'!L192+'Hollycroft Primary School'!L160+'Langmoor Primary School'!L172+'Little Hill Primary School'!L191+'New Lubbesthorpe Primary School'!L194+'Newlands Primary School'!L197+'Ravenhurst Primary School'!L184</f>
        <v>0</v>
      </c>
      <c r="M274" s="9">
        <f>'Fernvale Primary School'!M186+'Glenmere Primary School'!M176+'Hinckley Parks Primary'!M192+'Hollycroft Primary School'!M160+'Langmoor Primary School'!M172+'Little Hill Primary School'!M191+'New Lubbesthorpe Primary School'!M194+'Newlands Primary School'!M197+'Ravenhurst Primary School'!M184</f>
        <v>3567.08</v>
      </c>
      <c r="N274" s="7">
        <f t="shared" si="52"/>
        <v>0.82562761894892012</v>
      </c>
      <c r="P274" s="9">
        <f>'Fernvale Primary School'!P186+'Glenmere Primary School'!P176+'Hinckley Parks Primary'!P192+'Hollycroft Primary School'!P160+'Langmoor Primary School'!P172+'Little Hill Primary School'!P191+'New Lubbesthorpe Primary School'!P194+'Newlands Primary School'!P197+'Ravenhurst Primary School'!P184</f>
        <v>24226.68</v>
      </c>
      <c r="Q274" s="9">
        <f>'Fernvale Primary School'!Q186+'Glenmere Primary School'!Q176+'Hinckley Parks Primary'!Q192+'Hollycroft Primary School'!Q160+'Langmoor Primary School'!Q172+'Little Hill Primary School'!Q191+'New Lubbesthorpe Primary School'!Q194+'Newlands Primary School'!Q197+'Ravenhurst Primary School'!Q184</f>
        <v>20456.680000000004</v>
      </c>
      <c r="R274" s="9">
        <f>'Fernvale Primary School'!R186+'Glenmere Primary School'!R176+'Hinckley Parks Primary'!R192+'Hollycroft Primary School'!R160+'Langmoor Primary School'!R172+'Little Hill Primary School'!R191+'New Lubbesthorpe Primary School'!R194+'Newlands Primary School'!R197+'Ravenhurst Primary School'!R184</f>
        <v>3770</v>
      </c>
      <c r="T274" s="9">
        <f>'Fernvale Primary School'!T186+'Glenmere Primary School'!T176+'Hinckley Parks Primary'!T192+'Hollycroft Primary School'!T160+'Langmoor Primary School'!T172+'Little Hill Primary School'!T191+'New Lubbesthorpe Primary School'!T194+'Newlands Primary School'!T197+'Ravenhurst Primary School'!T184</f>
        <v>20456.680000000004</v>
      </c>
      <c r="U274" s="9">
        <f>'Fernvale Primary School'!U186+'Glenmere Primary School'!U176+'Hinckley Parks Primary'!U192+'Hollycroft Primary School'!U160+'Langmoor Primary School'!U172+'Little Hill Primary School'!U191+'New Lubbesthorpe Primary School'!U194+'Newlands Primary School'!U197+'Ravenhurst Primary School'!U184</f>
        <v>16889.599999999999</v>
      </c>
      <c r="V274" s="9">
        <f>IF('Fernvale Primary School'!V186="",0,'Fernvale Primary School'!V186)+IF('Glenmere Primary School'!V176="",0,'Glenmere Primary School'!V176)+IF('Hinckley Parks Primary'!V192="",0,'Hinckley Parks Primary'!V192)+IF('Hollycroft Primary School'!V160="",0,'Hollycroft Primary School'!V160)+IF('Langmoor Primary School'!V172="",0,'Langmoor Primary School'!V172)+IF('Little Hill Primary School'!V191="",0,'Little Hill Primary School'!V191)+IF('New Lubbesthorpe Primary School'!V194="",0,'New Lubbesthorpe Primary School'!V194)+IF('Newlands Primary School'!V197="",0,'Newlands Primary School'!V197)+IF('Ravenhurst Primary School'!V184="",0,'Ravenhurst Primary School'!V184)</f>
        <v>0</v>
      </c>
      <c r="W274" s="9">
        <f>'Fernvale Primary School'!W186+'Glenmere Primary School'!W176+'Hinckley Parks Primary'!W192+'Hollycroft Primary School'!W160+'Langmoor Primary School'!W172+'Little Hill Primary School'!W191+'New Lubbesthorpe Primary School'!W194+'Newlands Primary School'!W197+'Ravenhurst Primary School'!W184</f>
        <v>0</v>
      </c>
      <c r="X274" s="9">
        <f>'Fernvale Primary School'!X186+'Glenmere Primary School'!X176+'Hinckley Parks Primary'!X192+'Hollycroft Primary School'!X160+'Langmoor Primary School'!X172+'Little Hill Primary School'!X191+'New Lubbesthorpe Primary School'!X194+'Newlands Primary School'!X197+'Ravenhurst Primary School'!X184</f>
        <v>16889.599999999999</v>
      </c>
      <c r="Y274" s="9">
        <f>'Fernvale Primary School'!Y186+'Glenmere Primary School'!Y176+'Hinckley Parks Primary'!Y192+'Hollycroft Primary School'!Y160+'Langmoor Primary School'!Y172+'Little Hill Primary School'!Y191+'New Lubbesthorpe Primary School'!Y194+'Newlands Primary School'!Y197+'Ravenhurst Primary School'!Y184</f>
        <v>3567.0800000000008</v>
      </c>
      <c r="Z274" s="7">
        <f t="shared" si="53"/>
        <v>0.17437238105107966</v>
      </c>
    </row>
    <row r="275" spans="2:26" hidden="1" outlineLevel="1" x14ac:dyDescent="0.25">
      <c r="C275" s="8" t="s">
        <v>282</v>
      </c>
      <c r="D275" s="9">
        <f>'Fernvale Primary School'!D187+'Glenmere Primary School'!D178+'Hinckley Parks Primary'!D193+'Hollycroft Primary School'!D161+'Langmoor Primary School'!D173+'Little Hill Primary School'!D193+'New Lubbesthorpe Primary School'!D195+'Newlands Primary School'!D198+'Ravenhurst Primary School'!D185</f>
        <v>0</v>
      </c>
      <c r="E275" s="9">
        <f>'Fernvale Primary School'!E187+'Glenmere Primary School'!E178+'Hinckley Parks Primary'!E193+'Hollycroft Primary School'!E161+'Langmoor Primary School'!E173+'Little Hill Primary School'!E193+'New Lubbesthorpe Primary School'!E195+'Newlands Primary School'!E198+'Ravenhurst Primary School'!E185</f>
        <v>9</v>
      </c>
      <c r="F275" s="9">
        <f>'Fernvale Primary School'!F187+'Glenmere Primary School'!F178+'Hinckley Parks Primary'!F193+'Hollycroft Primary School'!F161+'Langmoor Primary School'!F173+'Little Hill Primary School'!F193+'New Lubbesthorpe Primary School'!F195+'Newlands Primary School'!F198+'Ravenhurst Primary School'!F185</f>
        <v>0</v>
      </c>
      <c r="G275" s="9">
        <f>'Fernvale Primary School'!G187+'Glenmere Primary School'!G178+'Hinckley Parks Primary'!G193+'Hollycroft Primary School'!G161+'Langmoor Primary School'!G173+'Little Hill Primary School'!G193+'New Lubbesthorpe Primary School'!G195+'Newlands Primary School'!G198+'Ravenhurst Primary School'!G185</f>
        <v>9</v>
      </c>
      <c r="H275" s="7">
        <f t="shared" si="51"/>
        <v>0</v>
      </c>
      <c r="J275" s="9">
        <f>'Fernvale Primary School'!J187+'Glenmere Primary School'!J178+'Hinckley Parks Primary'!J193+'Hollycroft Primary School'!J161+'Langmoor Primary School'!J173+'Little Hill Primary School'!J193+'New Lubbesthorpe Primary School'!J195+'Newlands Primary School'!J198+'Ravenhurst Primary School'!J185</f>
        <v>10667.11</v>
      </c>
      <c r="K275" s="9">
        <f>'Fernvale Primary School'!K187+'Glenmere Primary School'!K178+'Hinckley Parks Primary'!K193+'Hollycroft Primary School'!K161+'Langmoor Primary School'!K173+'Little Hill Primary School'!K193+'New Lubbesthorpe Primary School'!K195+'Newlands Primary School'!K198+'Ravenhurst Primary School'!K185</f>
        <v>13830.11</v>
      </c>
      <c r="L275" s="9">
        <f>'Fernvale Primary School'!L187+'Glenmere Primary School'!L178+'Hinckley Parks Primary'!L193+'Hollycroft Primary School'!L161+'Langmoor Primary School'!L173+'Little Hill Primary School'!L193+'New Lubbesthorpe Primary School'!L195+'Newlands Primary School'!L198+'Ravenhurst Primary School'!L185</f>
        <v>0</v>
      </c>
      <c r="M275" s="9">
        <f>'Fernvale Primary School'!M187+'Glenmere Primary School'!M178+'Hinckley Parks Primary'!M193+'Hollycroft Primary School'!M161+'Langmoor Primary School'!M173+'Little Hill Primary School'!M193+'New Lubbesthorpe Primary School'!M195+'Newlands Primary School'!M198+'Ravenhurst Primary School'!M185</f>
        <v>3162.9999999999995</v>
      </c>
      <c r="N275" s="7">
        <f t="shared" si="52"/>
        <v>0.77129610682778371</v>
      </c>
      <c r="P275" s="9">
        <f>'Fernvale Primary School'!P187+'Glenmere Primary School'!P178+'Hinckley Parks Primary'!P193+'Hollycroft Primary School'!P161+'Langmoor Primary School'!P173+'Little Hill Primary School'!P193+'New Lubbesthorpe Primary School'!P195+'Newlands Primary School'!P198+'Ravenhurst Primary School'!P185</f>
        <v>13730.560000000001</v>
      </c>
      <c r="Q275" s="9">
        <f>'Fernvale Primary School'!Q187+'Glenmere Primary School'!Q178+'Hinckley Parks Primary'!Q193+'Hollycroft Primary School'!Q161+'Langmoor Primary School'!Q173+'Little Hill Primary School'!Q193+'New Lubbesthorpe Primary School'!Q195+'Newlands Primary School'!Q198+'Ravenhurst Primary School'!Q185</f>
        <v>13830.11</v>
      </c>
      <c r="R275" s="9">
        <f>'Fernvale Primary School'!R187+'Glenmere Primary School'!R178+'Hinckley Parks Primary'!R193+'Hollycroft Primary School'!R161+'Langmoor Primary School'!R173+'Little Hill Primary School'!R193+'New Lubbesthorpe Primary School'!R195+'Newlands Primary School'!R198+'Ravenhurst Primary School'!R185</f>
        <v>-99.55</v>
      </c>
      <c r="T275" s="9">
        <f>'Fernvale Primary School'!T187+'Glenmere Primary School'!T178+'Hinckley Parks Primary'!T193+'Hollycroft Primary School'!T161+'Langmoor Primary School'!T173+'Little Hill Primary School'!T193+'New Lubbesthorpe Primary School'!T195+'Newlands Primary School'!T198+'Ravenhurst Primary School'!T185</f>
        <v>13830.11</v>
      </c>
      <c r="U275" s="9">
        <f>'Fernvale Primary School'!U187+'Glenmere Primary School'!U178+'Hinckley Parks Primary'!U193+'Hollycroft Primary School'!U161+'Langmoor Primary School'!U173+'Little Hill Primary School'!U193+'New Lubbesthorpe Primary School'!U195+'Newlands Primary School'!U198+'Ravenhurst Primary School'!U185</f>
        <v>10667.11</v>
      </c>
      <c r="V275" s="9">
        <f>IF('Fernvale Primary School'!V187="",0,'Fernvale Primary School'!V187)+IF('Glenmere Primary School'!V178="",0,'Glenmere Primary School'!V178)+IF('Hinckley Parks Primary'!V193="",0,'Hinckley Parks Primary'!V193)+IF('Hollycroft Primary School'!V161="",0,'Hollycroft Primary School'!V161)+IF('Langmoor Primary School'!V173="",0,'Langmoor Primary School'!V173)+IF('Little Hill Primary School'!V193="",0,'Little Hill Primary School'!V193)+IF('New Lubbesthorpe Primary School'!V195="",0,'New Lubbesthorpe Primary School'!V195)+IF('Newlands Primary School'!V198="",0,'Newlands Primary School'!V198)+IF('Ravenhurst Primary School'!V185="",0,'Ravenhurst Primary School'!V185)</f>
        <v>0</v>
      </c>
      <c r="W275" s="9">
        <f>'Fernvale Primary School'!W187+'Glenmere Primary School'!W178+'Hinckley Parks Primary'!W193+'Hollycroft Primary School'!W161+'Langmoor Primary School'!W173+'Little Hill Primary School'!W193+'New Lubbesthorpe Primary School'!W195+'Newlands Primary School'!W198+'Ravenhurst Primary School'!W185</f>
        <v>0</v>
      </c>
      <c r="X275" s="9">
        <f>'Fernvale Primary School'!X187+'Glenmere Primary School'!X178+'Hinckley Parks Primary'!X193+'Hollycroft Primary School'!X161+'Langmoor Primary School'!X173+'Little Hill Primary School'!X193+'New Lubbesthorpe Primary School'!X195+'Newlands Primary School'!X198+'Ravenhurst Primary School'!X185</f>
        <v>10667.11</v>
      </c>
      <c r="Y275" s="9">
        <f>'Fernvale Primary School'!Y187+'Glenmere Primary School'!Y178+'Hinckley Parks Primary'!Y193+'Hollycroft Primary School'!Y161+'Langmoor Primary School'!Y173+'Little Hill Primary School'!Y193+'New Lubbesthorpe Primary School'!Y195+'Newlands Primary School'!Y198+'Ravenhurst Primary School'!Y185</f>
        <v>3163</v>
      </c>
      <c r="Z275" s="7">
        <f t="shared" si="53"/>
        <v>0.22870389317221626</v>
      </c>
    </row>
    <row r="276" spans="2:26" hidden="1" outlineLevel="1" x14ac:dyDescent="0.25">
      <c r="C276" s="8" t="s">
        <v>283</v>
      </c>
      <c r="D276" s="9">
        <f>'Glenmere Primary School'!D177+'Little Hill Primary School'!D192</f>
        <v>52.45</v>
      </c>
      <c r="E276" s="9">
        <f>'Glenmere Primary School'!E177+'Little Hill Primary School'!E192</f>
        <v>0</v>
      </c>
      <c r="F276" s="9">
        <f>'Glenmere Primary School'!F177+'Little Hill Primary School'!F192</f>
        <v>0</v>
      </c>
      <c r="G276" s="9">
        <f>'Glenmere Primary School'!G177+'Little Hill Primary School'!G192</f>
        <v>-52.45</v>
      </c>
      <c r="H276" s="7">
        <f t="shared" si="51"/>
        <v>0</v>
      </c>
      <c r="J276" s="9">
        <f>'Glenmere Primary School'!J177+'Little Hill Primary School'!J192</f>
        <v>450.75</v>
      </c>
      <c r="K276" s="9">
        <f>'Glenmere Primary School'!K177+'Little Hill Primary School'!K192</f>
        <v>450</v>
      </c>
      <c r="L276" s="9">
        <f>'Glenmere Primary School'!L177+'Little Hill Primary School'!L192</f>
        <v>0</v>
      </c>
      <c r="M276" s="9">
        <f>'Glenmere Primary School'!M177+'Little Hill Primary School'!M192</f>
        <v>-0.75</v>
      </c>
      <c r="N276" s="7">
        <f t="shared" si="52"/>
        <v>1.0016666666666667</v>
      </c>
      <c r="P276" s="9">
        <f>'Glenmere Primary School'!P177+'Little Hill Primary School'!P192</f>
        <v>466.2</v>
      </c>
      <c r="Q276" s="9">
        <f>'Glenmere Primary School'!Q177+'Little Hill Primary School'!Q192</f>
        <v>450</v>
      </c>
      <c r="R276" s="9">
        <f>'Glenmere Primary School'!R177+'Little Hill Primary School'!R192</f>
        <v>16.2</v>
      </c>
      <c r="T276" s="9">
        <f>'Glenmere Primary School'!T177+'Little Hill Primary School'!T192</f>
        <v>450</v>
      </c>
      <c r="U276" s="9">
        <f>'Glenmere Primary School'!U177+'Little Hill Primary School'!U192</f>
        <v>450.75</v>
      </c>
      <c r="V276" s="9">
        <f>IF('Glenmere Primary School'!V177="",0,'Glenmere Primary School'!V177)+IF('Little Hill Primary School'!V192="",0,'Little Hill Primary School'!V192)</f>
        <v>0</v>
      </c>
      <c r="W276" s="9">
        <f>'Glenmere Primary School'!W177+'Little Hill Primary School'!W192</f>
        <v>0</v>
      </c>
      <c r="X276" s="9">
        <f>'Glenmere Primary School'!X177+'Little Hill Primary School'!X192</f>
        <v>450.75</v>
      </c>
      <c r="Y276" s="9">
        <f>'Glenmere Primary School'!Y177+'Little Hill Primary School'!Y192</f>
        <v>-0.75</v>
      </c>
      <c r="Z276" s="7">
        <f t="shared" si="53"/>
        <v>-1.6666666666666668E-3</v>
      </c>
    </row>
    <row r="277" spans="2:26" hidden="1" outlineLevel="1" x14ac:dyDescent="0.25">
      <c r="C277" s="8" t="s">
        <v>284</v>
      </c>
      <c r="D277" s="9">
        <f>'Hinckley Parks Primary'!D183+'Hollycroft Primary School'!D153+'Little Hill Primary School'!D182</f>
        <v>0</v>
      </c>
      <c r="E277" s="9">
        <f>'Hinckley Parks Primary'!E183+'Hollycroft Primary School'!E153+'Little Hill Primary School'!E182</f>
        <v>0</v>
      </c>
      <c r="F277" s="9">
        <f>'Hinckley Parks Primary'!F183+'Hollycroft Primary School'!F153+'Little Hill Primary School'!F182</f>
        <v>0</v>
      </c>
      <c r="G277" s="9">
        <f>'Hinckley Parks Primary'!G183+'Hollycroft Primary School'!G153+'Little Hill Primary School'!G182</f>
        <v>0</v>
      </c>
      <c r="H277" s="7">
        <f t="shared" si="51"/>
        <v>0</v>
      </c>
      <c r="J277" s="9">
        <f>'Hinckley Parks Primary'!J183+'Hollycroft Primary School'!J153+'Little Hill Primary School'!J182</f>
        <v>5119.7700000000004</v>
      </c>
      <c r="K277" s="9">
        <f>'Hinckley Parks Primary'!K183+'Hollycroft Primary School'!K153+'Little Hill Primary School'!K182</f>
        <v>2838.73</v>
      </c>
      <c r="L277" s="9">
        <f>'Hinckley Parks Primary'!L183+'Hollycroft Primary School'!L153+'Little Hill Primary School'!L182</f>
        <v>0</v>
      </c>
      <c r="M277" s="9">
        <f>'Hinckley Parks Primary'!M183+'Hollycroft Primary School'!M153+'Little Hill Primary School'!M182</f>
        <v>-2281.04</v>
      </c>
      <c r="N277" s="7">
        <f t="shared" si="52"/>
        <v>1.8035424291848821</v>
      </c>
      <c r="P277" s="9">
        <f>'Hinckley Parks Primary'!P183+'Hollycroft Primary School'!P153+'Little Hill Primary School'!P182</f>
        <v>2000</v>
      </c>
      <c r="Q277" s="9">
        <f>'Hinckley Parks Primary'!Q183+'Hollycroft Primary School'!Q153+'Little Hill Primary School'!Q182</f>
        <v>2838.73</v>
      </c>
      <c r="R277" s="9">
        <f>'Hinckley Parks Primary'!R183+'Hollycroft Primary School'!R153+'Little Hill Primary School'!R182</f>
        <v>-838.73</v>
      </c>
      <c r="T277" s="9">
        <f>'Hinckley Parks Primary'!T183+'Hollycroft Primary School'!T153+'Little Hill Primary School'!T182</f>
        <v>2838.73</v>
      </c>
      <c r="U277" s="9">
        <f>'Hinckley Parks Primary'!U183+'Hollycroft Primary School'!U153+'Little Hill Primary School'!U182</f>
        <v>5119.7700000000004</v>
      </c>
      <c r="V277" s="9">
        <f>IF('Hinckley Parks Primary'!V183="",0,'Hinckley Parks Primary'!V183)+IF('Hollycroft Primary School'!V153="",0,'Hollycroft Primary School'!V153)+IF('Little Hill Primary School'!V182="",0,'Little Hill Primary School'!V182)</f>
        <v>0</v>
      </c>
      <c r="W277" s="9">
        <f>'Hinckley Parks Primary'!W183+'Hollycroft Primary School'!W153+'Little Hill Primary School'!W182</f>
        <v>0</v>
      </c>
      <c r="X277" s="9">
        <f>'Hinckley Parks Primary'!X183+'Hollycroft Primary School'!X153+'Little Hill Primary School'!X182</f>
        <v>5119.7700000000004</v>
      </c>
      <c r="Y277" s="9">
        <f>'Hinckley Parks Primary'!Y183+'Hollycroft Primary School'!Y153+'Little Hill Primary School'!Y182</f>
        <v>-2281.04</v>
      </c>
      <c r="Z277" s="7">
        <f t="shared" si="53"/>
        <v>-0.80354242918488195</v>
      </c>
    </row>
    <row r="278" spans="2:26" hidden="1" outlineLevel="1" x14ac:dyDescent="0.25">
      <c r="C278" s="8" t="s">
        <v>285</v>
      </c>
      <c r="D278" s="9">
        <f>'OWLS Academy Trust'!D75</f>
        <v>0</v>
      </c>
      <c r="E278" s="9">
        <f>'OWLS Academy Trust'!E75</f>
        <v>295.83</v>
      </c>
      <c r="F278" s="9">
        <f>'OWLS Academy Trust'!F75</f>
        <v>0</v>
      </c>
      <c r="G278" s="9">
        <f>'OWLS Academy Trust'!G75</f>
        <v>295.83</v>
      </c>
      <c r="H278" s="7">
        <f t="shared" si="51"/>
        <v>0</v>
      </c>
      <c r="J278" s="9">
        <f>'OWLS Academy Trust'!J75</f>
        <v>15810</v>
      </c>
      <c r="K278" s="9">
        <f>'OWLS Academy Trust'!K75</f>
        <v>9550</v>
      </c>
      <c r="L278" s="9">
        <f>'OWLS Academy Trust'!L75</f>
        <v>0</v>
      </c>
      <c r="M278" s="9">
        <f>'OWLS Academy Trust'!M75</f>
        <v>-6260</v>
      </c>
      <c r="N278" s="7">
        <f t="shared" si="52"/>
        <v>1.6554973821989529</v>
      </c>
      <c r="P278" s="9">
        <f>'OWLS Academy Trust'!P75</f>
        <v>6000</v>
      </c>
      <c r="Q278" s="9">
        <f>'OWLS Academy Trust'!Q75</f>
        <v>9550</v>
      </c>
      <c r="R278" s="9">
        <f>'OWLS Academy Trust'!R75</f>
        <v>-3550</v>
      </c>
      <c r="T278" s="9">
        <f>'OWLS Academy Trust'!T75</f>
        <v>9550</v>
      </c>
      <c r="U278" s="9">
        <f>'OWLS Academy Trust'!U75</f>
        <v>15810</v>
      </c>
      <c r="V278" s="9">
        <f>IF('OWLS Academy Trust'!V75="",0,'OWLS Academy Trust'!V75)</f>
        <v>0</v>
      </c>
      <c r="W278" s="9">
        <f>'OWLS Academy Trust'!W75</f>
        <v>0</v>
      </c>
      <c r="X278" s="9">
        <f>'OWLS Academy Trust'!X75</f>
        <v>15810</v>
      </c>
      <c r="Y278" s="9">
        <f>'OWLS Academy Trust'!Y75</f>
        <v>-6260</v>
      </c>
      <c r="Z278" s="7">
        <f t="shared" si="53"/>
        <v>-0.65549738219895293</v>
      </c>
    </row>
    <row r="279" spans="2:26" collapsed="1" x14ac:dyDescent="0.25">
      <c r="B279" t="s">
        <v>286</v>
      </c>
      <c r="D279" s="6">
        <f>SUM(D280:D282)</f>
        <v>3583.4900000000002</v>
      </c>
      <c r="E279" s="6">
        <f>SUM(E280:E282)</f>
        <v>2307.8399999999997</v>
      </c>
      <c r="F279" s="6">
        <f>SUM(F280:F282)</f>
        <v>0</v>
      </c>
      <c r="G279" s="6">
        <f>SUM(G280:G282)</f>
        <v>-1275.6500000000003</v>
      </c>
      <c r="H279" s="7">
        <f t="shared" si="51"/>
        <v>1.552746290904049</v>
      </c>
      <c r="J279" s="6">
        <f>SUM(J280:J282)</f>
        <v>101247.55999999998</v>
      </c>
      <c r="K279" s="6">
        <f>SUM(K280:K282)</f>
        <v>100424.06</v>
      </c>
      <c r="L279" s="6">
        <f>SUM(L280:L282)</f>
        <v>0</v>
      </c>
      <c r="M279" s="6">
        <f>SUM(M280:M282)</f>
        <v>-823.50000000000091</v>
      </c>
      <c r="N279" s="7">
        <f t="shared" si="52"/>
        <v>1.0082002261211107</v>
      </c>
      <c r="P279" s="6">
        <f>SUM(P280:P282)</f>
        <v>83799.259999999995</v>
      </c>
      <c r="Q279" s="6">
        <f>SUM(Q280:Q282)</f>
        <v>100424.06</v>
      </c>
      <c r="R279" s="6">
        <f>SUM(R280:R282)</f>
        <v>-16624.8</v>
      </c>
      <c r="T279" s="6">
        <f t="shared" ref="T279:Y279" si="55">SUM(T280:T282)</f>
        <v>100424.06</v>
      </c>
      <c r="U279" s="6">
        <f t="shared" si="55"/>
        <v>101247.55999999998</v>
      </c>
      <c r="V279" s="6">
        <f t="shared" si="55"/>
        <v>0</v>
      </c>
      <c r="W279" s="6">
        <f t="shared" si="55"/>
        <v>0</v>
      </c>
      <c r="X279" s="6">
        <f t="shared" si="55"/>
        <v>101247.55999999998</v>
      </c>
      <c r="Y279" s="6">
        <f t="shared" si="55"/>
        <v>-823.49999999999818</v>
      </c>
      <c r="Z279" s="7">
        <f t="shared" si="53"/>
        <v>-8.2002261211107999E-3</v>
      </c>
    </row>
    <row r="280" spans="2:26" hidden="1" outlineLevel="1" x14ac:dyDescent="0.25">
      <c r="C280" s="8" t="s">
        <v>287</v>
      </c>
      <c r="D280" s="9">
        <f>'Fernvale Primary School'!D189+'Glenmere Primary School'!D180+'Hinckley Parks Primary'!D195+'Hollycroft Primary School'!D163+'Langmoor Primary School'!D175+'Little Hill Primary School'!D195+'New Lubbesthorpe Primary School'!D197+'Newlands Primary School'!D200+'Ravenhurst Primary School'!D187</f>
        <v>2308.85</v>
      </c>
      <c r="E280" s="9">
        <f>'Fernvale Primary School'!E189+'Glenmere Primary School'!E180+'Hinckley Parks Primary'!E195+'Hollycroft Primary School'!E163+'Langmoor Primary School'!E175+'Little Hill Primary School'!E195+'New Lubbesthorpe Primary School'!E197+'Newlands Primary School'!E200+'Ravenhurst Primary School'!E187</f>
        <v>895.83</v>
      </c>
      <c r="F280" s="9">
        <f>'Fernvale Primary School'!F189+'Glenmere Primary School'!F180+'Hinckley Parks Primary'!F195+'Hollycroft Primary School'!F163+'Langmoor Primary School'!F175+'Little Hill Primary School'!F195+'New Lubbesthorpe Primary School'!F197+'Newlands Primary School'!F200+'Ravenhurst Primary School'!F187</f>
        <v>0</v>
      </c>
      <c r="G280" s="9">
        <f>'Fernvale Primary School'!G189+'Glenmere Primary School'!G180+'Hinckley Parks Primary'!G195+'Hollycroft Primary School'!G163+'Langmoor Primary School'!G175+'Little Hill Primary School'!G195+'New Lubbesthorpe Primary School'!G197+'Newlands Primary School'!G200+'Ravenhurst Primary School'!G187</f>
        <v>-1413.0200000000002</v>
      </c>
      <c r="H280" s="7">
        <f t="shared" si="51"/>
        <v>2.5773305202996104</v>
      </c>
      <c r="J280" s="9">
        <f>'Fernvale Primary School'!J189+'Glenmere Primary School'!J180+'Hinckley Parks Primary'!J195+'Hollycroft Primary School'!J163+'Langmoor Primary School'!J175+'Little Hill Primary School'!J195+'New Lubbesthorpe Primary School'!J197+'Newlands Primary School'!J200+'Ravenhurst Primary School'!J187</f>
        <v>88056.949999999983</v>
      </c>
      <c r="K280" s="9">
        <f>'Fernvale Primary School'!K189+'Glenmere Primary School'!K180+'Hinckley Parks Primary'!K195+'Hollycroft Primary School'!K163+'Langmoor Primary School'!K175+'Little Hill Primary School'!K195+'New Lubbesthorpe Primary School'!K197+'Newlands Primary School'!K200+'Ravenhurst Primary School'!K187</f>
        <v>85099.4</v>
      </c>
      <c r="L280" s="9">
        <f>'Fernvale Primary School'!L189+'Glenmere Primary School'!L180+'Hinckley Parks Primary'!L195+'Hollycroft Primary School'!L163+'Langmoor Primary School'!L175+'Little Hill Primary School'!L195+'New Lubbesthorpe Primary School'!L197+'Newlands Primary School'!L200+'Ravenhurst Primary School'!L187</f>
        <v>0</v>
      </c>
      <c r="M280" s="9">
        <f>'Fernvale Primary School'!M189+'Glenmere Primary School'!M180+'Hinckley Parks Primary'!M195+'Hollycroft Primary School'!M163+'Langmoor Primary School'!M175+'Little Hill Primary School'!M195+'New Lubbesthorpe Primary School'!M197+'Newlands Primary School'!M200+'Ravenhurst Primary School'!M187</f>
        <v>-2957.55</v>
      </c>
      <c r="N280" s="7">
        <f t="shared" si="52"/>
        <v>1.0347540640709569</v>
      </c>
      <c r="P280" s="9">
        <f>'Fernvale Primary School'!P189+'Glenmere Primary School'!P180+'Hinckley Parks Primary'!P195+'Hollycroft Primary School'!P163+'Langmoor Primary School'!P175+'Little Hill Primary School'!P195+'New Lubbesthorpe Primary School'!P197+'Newlands Primary School'!P200+'Ravenhurst Primary School'!P187</f>
        <v>68749.37999999999</v>
      </c>
      <c r="Q280" s="9">
        <f>'Fernvale Primary School'!Q189+'Glenmere Primary School'!Q180+'Hinckley Parks Primary'!Q195+'Hollycroft Primary School'!Q163+'Langmoor Primary School'!Q175+'Little Hill Primary School'!Q195+'New Lubbesthorpe Primary School'!Q197+'Newlands Primary School'!Q200+'Ravenhurst Primary School'!Q187</f>
        <v>85099.4</v>
      </c>
      <c r="R280" s="9">
        <f>'Fernvale Primary School'!R189+'Glenmere Primary School'!R180+'Hinckley Parks Primary'!R195+'Hollycroft Primary School'!R163+'Langmoor Primary School'!R175+'Little Hill Primary School'!R195+'New Lubbesthorpe Primary School'!R197+'Newlands Primary School'!R200+'Ravenhurst Primary School'!R187</f>
        <v>-16350.02</v>
      </c>
      <c r="T280" s="9">
        <f>'Fernvale Primary School'!T189+'Glenmere Primary School'!T180+'Hinckley Parks Primary'!T195+'Hollycroft Primary School'!T163+'Langmoor Primary School'!T175+'Little Hill Primary School'!T195+'New Lubbesthorpe Primary School'!T197+'Newlands Primary School'!T200+'Ravenhurst Primary School'!T187</f>
        <v>85099.4</v>
      </c>
      <c r="U280" s="9">
        <f>'Fernvale Primary School'!U189+'Glenmere Primary School'!U180+'Hinckley Parks Primary'!U195+'Hollycroft Primary School'!U163+'Langmoor Primary School'!U175+'Little Hill Primary School'!U195+'New Lubbesthorpe Primary School'!U197+'Newlands Primary School'!U200+'Ravenhurst Primary School'!U187</f>
        <v>88056.949999999983</v>
      </c>
      <c r="V280" s="9">
        <f>IF('Fernvale Primary School'!V189="",0,'Fernvale Primary School'!V189)+IF('Glenmere Primary School'!V180="",0,'Glenmere Primary School'!V180)+IF('Hinckley Parks Primary'!V195="",0,'Hinckley Parks Primary'!V195)+IF('Hollycroft Primary School'!V163="",0,'Hollycroft Primary School'!V163)+IF('Langmoor Primary School'!V175="",0,'Langmoor Primary School'!V175)+IF('Little Hill Primary School'!V195="",0,'Little Hill Primary School'!V195)+IF('New Lubbesthorpe Primary School'!V197="",0,'New Lubbesthorpe Primary School'!V197)+IF('Newlands Primary School'!V200="",0,'Newlands Primary School'!V200)+IF('Ravenhurst Primary School'!V187="",0,'Ravenhurst Primary School'!V187)</f>
        <v>0</v>
      </c>
      <c r="W280" s="9">
        <f>'Fernvale Primary School'!W189+'Glenmere Primary School'!W180+'Hinckley Parks Primary'!W195+'Hollycroft Primary School'!W163+'Langmoor Primary School'!W175+'Little Hill Primary School'!W195+'New Lubbesthorpe Primary School'!W197+'Newlands Primary School'!W200+'Ravenhurst Primary School'!W187</f>
        <v>0</v>
      </c>
      <c r="X280" s="9">
        <f>'Fernvale Primary School'!X189+'Glenmere Primary School'!X180+'Hinckley Parks Primary'!X195+'Hollycroft Primary School'!X163+'Langmoor Primary School'!X175+'Little Hill Primary School'!X195+'New Lubbesthorpe Primary School'!X197+'Newlands Primary School'!X200+'Ravenhurst Primary School'!X187</f>
        <v>88056.949999999983</v>
      </c>
      <c r="Y280" s="9">
        <f>'Fernvale Primary School'!Y189+'Glenmere Primary School'!Y180+'Hinckley Parks Primary'!Y195+'Hollycroft Primary School'!Y163+'Langmoor Primary School'!Y175+'Little Hill Primary School'!Y195+'New Lubbesthorpe Primary School'!Y197+'Newlands Primary School'!Y200+'Ravenhurst Primary School'!Y187</f>
        <v>-2957.5499999999975</v>
      </c>
      <c r="Z280" s="7">
        <f t="shared" si="53"/>
        <v>-3.4754064070956991E-2</v>
      </c>
    </row>
    <row r="281" spans="2:26" hidden="1" outlineLevel="1" x14ac:dyDescent="0.25">
      <c r="C281" s="8" t="s">
        <v>288</v>
      </c>
      <c r="D281" s="9">
        <f>'Fernvale Primary School'!D190+'Glenmere Primary School'!D181+'Hinckley Parks Primary'!D196+'Hollycroft Primary School'!D164+'Langmoor Primary School'!D176+'Little Hill Primary School'!D196+'New Lubbesthorpe Primary School'!D198+'Newlands Primary School'!D201+'Ravenhurst Primary School'!D188</f>
        <v>817.2</v>
      </c>
      <c r="E281" s="9">
        <f>'Fernvale Primary School'!E190+'Glenmere Primary School'!E181+'Hinckley Parks Primary'!E196+'Hollycroft Primary School'!E164+'Langmoor Primary School'!E176+'Little Hill Primary School'!E196+'New Lubbesthorpe Primary School'!E198+'Newlands Primary School'!E201+'Ravenhurst Primary School'!E188</f>
        <v>1166.6399999999999</v>
      </c>
      <c r="F281" s="9">
        <f>'Fernvale Primary School'!F190+'Glenmere Primary School'!F181+'Hinckley Parks Primary'!F196+'Hollycroft Primary School'!F164+'Langmoor Primary School'!F176+'Little Hill Primary School'!F196+'New Lubbesthorpe Primary School'!F198+'Newlands Primary School'!F201+'Ravenhurst Primary School'!F188</f>
        <v>0</v>
      </c>
      <c r="G281" s="9">
        <f>'Fernvale Primary School'!G190+'Glenmere Primary School'!G181+'Hinckley Parks Primary'!G196+'Hollycroft Primary School'!G164+'Langmoor Primary School'!G176+'Little Hill Primary School'!G196+'New Lubbesthorpe Primary School'!G198+'Newlands Primary School'!G201+'Ravenhurst Primary School'!G188</f>
        <v>349.43999999999994</v>
      </c>
      <c r="H281" s="7">
        <f t="shared" si="51"/>
        <v>0.70047315367208407</v>
      </c>
      <c r="J281" s="9">
        <f>'Fernvale Primary School'!J190+'Glenmere Primary School'!J181+'Hinckley Parks Primary'!J196+'Hollycroft Primary School'!J164+'Langmoor Primary School'!J176+'Little Hill Primary School'!J196+'New Lubbesthorpe Primary School'!J198+'Newlands Primary School'!J201+'Ravenhurst Primary School'!J188</f>
        <v>8126.22</v>
      </c>
      <c r="K281" s="9">
        <f>'Fernvale Primary School'!K190+'Glenmere Primary School'!K181+'Hinckley Parks Primary'!K196+'Hollycroft Primary School'!K164+'Langmoor Primary School'!K176+'Little Hill Primary School'!K196+'New Lubbesthorpe Primary School'!K198+'Newlands Primary School'!K201+'Ravenhurst Primary School'!K188</f>
        <v>5080.1399999999994</v>
      </c>
      <c r="L281" s="9">
        <f>'Fernvale Primary School'!L190+'Glenmere Primary School'!L181+'Hinckley Parks Primary'!L196+'Hollycroft Primary School'!L164+'Langmoor Primary School'!L176+'Little Hill Primary School'!L196+'New Lubbesthorpe Primary School'!L198+'Newlands Primary School'!L201+'Ravenhurst Primary School'!L188</f>
        <v>0</v>
      </c>
      <c r="M281" s="9">
        <f>'Fernvale Primary School'!M190+'Glenmere Primary School'!M181+'Hinckley Parks Primary'!M196+'Hollycroft Primary School'!M164+'Langmoor Primary School'!M176+'Little Hill Primary School'!M196+'New Lubbesthorpe Primary School'!M198+'Newlands Primary School'!M201+'Ravenhurst Primary School'!M188</f>
        <v>-3046.0800000000004</v>
      </c>
      <c r="N281" s="7">
        <f t="shared" si="52"/>
        <v>1.5996055226824459</v>
      </c>
      <c r="P281" s="9">
        <f>'Fernvale Primary School'!P190+'Glenmere Primary School'!P181+'Hinckley Parks Primary'!P196+'Hollycroft Primary School'!P164+'Langmoor Primary School'!P176+'Little Hill Primary School'!P196+'New Lubbesthorpe Primary School'!P198+'Newlands Primary School'!P201+'Ravenhurst Primary School'!P188</f>
        <v>5445.1399999999994</v>
      </c>
      <c r="Q281" s="9">
        <f>'Fernvale Primary School'!Q190+'Glenmere Primary School'!Q181+'Hinckley Parks Primary'!Q196+'Hollycroft Primary School'!Q164+'Langmoor Primary School'!Q176+'Little Hill Primary School'!Q196+'New Lubbesthorpe Primary School'!Q198+'Newlands Primary School'!Q201+'Ravenhurst Primary School'!Q188</f>
        <v>5080.1399999999994</v>
      </c>
      <c r="R281" s="9">
        <f>'Fernvale Primary School'!R190+'Glenmere Primary School'!R181+'Hinckley Parks Primary'!R196+'Hollycroft Primary School'!R164+'Langmoor Primary School'!R176+'Little Hill Primary School'!R196+'New Lubbesthorpe Primary School'!R198+'Newlands Primary School'!R201+'Ravenhurst Primary School'!R188</f>
        <v>365</v>
      </c>
      <c r="T281" s="9">
        <f>'Fernvale Primary School'!T190+'Glenmere Primary School'!T181+'Hinckley Parks Primary'!T196+'Hollycroft Primary School'!T164+'Langmoor Primary School'!T176+'Little Hill Primary School'!T196+'New Lubbesthorpe Primary School'!T198+'Newlands Primary School'!T201+'Ravenhurst Primary School'!T188</f>
        <v>5080.1399999999994</v>
      </c>
      <c r="U281" s="9">
        <f>'Fernvale Primary School'!U190+'Glenmere Primary School'!U181+'Hinckley Parks Primary'!U196+'Hollycroft Primary School'!U164+'Langmoor Primary School'!U176+'Little Hill Primary School'!U196+'New Lubbesthorpe Primary School'!U198+'Newlands Primary School'!U201+'Ravenhurst Primary School'!U188</f>
        <v>8126.22</v>
      </c>
      <c r="V281" s="9">
        <f>IF('Fernvale Primary School'!V190="",0,'Fernvale Primary School'!V190)+IF('Glenmere Primary School'!V181="",0,'Glenmere Primary School'!V181)+IF('Hinckley Parks Primary'!V196="",0,'Hinckley Parks Primary'!V196)+IF('Hollycroft Primary School'!V164="",0,'Hollycroft Primary School'!V164)+IF('Langmoor Primary School'!V176="",0,'Langmoor Primary School'!V176)+IF('Little Hill Primary School'!V196="",0,'Little Hill Primary School'!V196)+IF('New Lubbesthorpe Primary School'!V198="",0,'New Lubbesthorpe Primary School'!V198)+IF('Newlands Primary School'!V201="",0,'Newlands Primary School'!V201)+IF('Ravenhurst Primary School'!V188="",0,'Ravenhurst Primary School'!V188)</f>
        <v>0</v>
      </c>
      <c r="W281" s="9">
        <f>'Fernvale Primary School'!W190+'Glenmere Primary School'!W181+'Hinckley Parks Primary'!W196+'Hollycroft Primary School'!W164+'Langmoor Primary School'!W176+'Little Hill Primary School'!W196+'New Lubbesthorpe Primary School'!W198+'Newlands Primary School'!W201+'Ravenhurst Primary School'!W188</f>
        <v>0</v>
      </c>
      <c r="X281" s="9">
        <f>'Fernvale Primary School'!X190+'Glenmere Primary School'!X181+'Hinckley Parks Primary'!X196+'Hollycroft Primary School'!X164+'Langmoor Primary School'!X176+'Little Hill Primary School'!X196+'New Lubbesthorpe Primary School'!X198+'Newlands Primary School'!X201+'Ravenhurst Primary School'!X188</f>
        <v>8126.22</v>
      </c>
      <c r="Y281" s="9">
        <f>'Fernvale Primary School'!Y190+'Glenmere Primary School'!Y181+'Hinckley Parks Primary'!Y196+'Hollycroft Primary School'!Y164+'Langmoor Primary School'!Y176+'Little Hill Primary School'!Y196+'New Lubbesthorpe Primary School'!Y198+'Newlands Primary School'!Y201+'Ravenhurst Primary School'!Y188</f>
        <v>-3046.0800000000004</v>
      </c>
      <c r="Z281" s="7">
        <f t="shared" si="53"/>
        <v>-0.59960552268244593</v>
      </c>
    </row>
    <row r="282" spans="2:26" hidden="1" outlineLevel="1" x14ac:dyDescent="0.25">
      <c r="C282" s="8" t="s">
        <v>289</v>
      </c>
      <c r="D282" s="9">
        <f>'Fernvale Primary School'!D191+'Glenmere Primary School'!D182+'Hinckley Parks Primary'!D197+'Hollycroft Primary School'!D165+'Langmoor Primary School'!D177+'Little Hill Primary School'!D197+'New Lubbesthorpe Primary School'!D199+'Newlands Primary School'!D202</f>
        <v>457.44</v>
      </c>
      <c r="E282" s="9">
        <f>'Fernvale Primary School'!E191+'Glenmere Primary School'!E182+'Hinckley Parks Primary'!E197+'Hollycroft Primary School'!E165+'Langmoor Primary School'!E177+'Little Hill Primary School'!E197+'New Lubbesthorpe Primary School'!E199+'Newlands Primary School'!E202</f>
        <v>245.37</v>
      </c>
      <c r="F282" s="9">
        <f>'Fernvale Primary School'!F191+'Glenmere Primary School'!F182+'Hinckley Parks Primary'!F197+'Hollycroft Primary School'!F165+'Langmoor Primary School'!F177+'Little Hill Primary School'!F197+'New Lubbesthorpe Primary School'!F199+'Newlands Primary School'!F202</f>
        <v>0</v>
      </c>
      <c r="G282" s="9">
        <f>'Fernvale Primary School'!G191+'Glenmere Primary School'!G182+'Hinckley Parks Primary'!G197+'Hollycroft Primary School'!G165+'Langmoor Primary School'!G177+'Little Hill Primary School'!G197+'New Lubbesthorpe Primary School'!G199+'Newlands Primary School'!G202</f>
        <v>-212.07000000000002</v>
      </c>
      <c r="H282" s="7">
        <f t="shared" si="51"/>
        <v>1.8642865876023964</v>
      </c>
      <c r="J282" s="9">
        <f>'Fernvale Primary School'!J191+'Glenmere Primary School'!J182+'Hinckley Parks Primary'!J197+'Hollycroft Primary School'!J165+'Langmoor Primary School'!J177+'Little Hill Primary School'!J197+'New Lubbesthorpe Primary School'!J199+'Newlands Primary School'!J202</f>
        <v>5064.3900000000003</v>
      </c>
      <c r="K282" s="9">
        <f>'Fernvale Primary School'!K191+'Glenmere Primary School'!K182+'Hinckley Parks Primary'!K197+'Hollycroft Primary School'!K165+'Langmoor Primary School'!K177+'Little Hill Primary School'!K197+'New Lubbesthorpe Primary School'!K199+'Newlands Primary School'!K202</f>
        <v>10244.52</v>
      </c>
      <c r="L282" s="9">
        <f>'Fernvale Primary School'!L191+'Glenmere Primary School'!L182+'Hinckley Parks Primary'!L197+'Hollycroft Primary School'!L165+'Langmoor Primary School'!L177+'Little Hill Primary School'!L197+'New Lubbesthorpe Primary School'!L199+'Newlands Primary School'!L202</f>
        <v>0</v>
      </c>
      <c r="M282" s="9">
        <f>'Fernvale Primary School'!M191+'Glenmere Primary School'!M182+'Hinckley Parks Primary'!M197+'Hollycroft Primary School'!M165+'Langmoor Primary School'!M177+'Little Hill Primary School'!M197+'New Lubbesthorpe Primary School'!M199+'Newlands Primary School'!M202</f>
        <v>5180.13</v>
      </c>
      <c r="N282" s="7">
        <f t="shared" si="52"/>
        <v>0.49435112626067401</v>
      </c>
      <c r="P282" s="9">
        <f>'Fernvale Primary School'!P191+'Glenmere Primary School'!P182+'Hinckley Parks Primary'!P197+'Hollycroft Primary School'!P165+'Langmoor Primary School'!P177+'Little Hill Primary School'!P197+'New Lubbesthorpe Primary School'!P199+'Newlands Primary School'!P202</f>
        <v>9604.74</v>
      </c>
      <c r="Q282" s="9">
        <f>'Fernvale Primary School'!Q191+'Glenmere Primary School'!Q182+'Hinckley Parks Primary'!Q197+'Hollycroft Primary School'!Q165+'Langmoor Primary School'!Q177+'Little Hill Primary School'!Q197+'New Lubbesthorpe Primary School'!Q199+'Newlands Primary School'!Q202</f>
        <v>10244.52</v>
      </c>
      <c r="R282" s="9">
        <f>'Fernvale Primary School'!R191+'Glenmere Primary School'!R182+'Hinckley Parks Primary'!R197+'Hollycroft Primary School'!R165+'Langmoor Primary School'!R177+'Little Hill Primary School'!R197+'New Lubbesthorpe Primary School'!R199+'Newlands Primary School'!R202</f>
        <v>-639.78</v>
      </c>
      <c r="T282" s="9">
        <f>'Fernvale Primary School'!T191+'Glenmere Primary School'!T182+'Hinckley Parks Primary'!T197+'Hollycroft Primary School'!T165+'Langmoor Primary School'!T177+'Little Hill Primary School'!T197+'New Lubbesthorpe Primary School'!T199+'Newlands Primary School'!T202</f>
        <v>10244.52</v>
      </c>
      <c r="U282" s="9">
        <f>'Fernvale Primary School'!U191+'Glenmere Primary School'!U182+'Hinckley Parks Primary'!U197+'Hollycroft Primary School'!U165+'Langmoor Primary School'!U177+'Little Hill Primary School'!U197+'New Lubbesthorpe Primary School'!U199+'Newlands Primary School'!U202</f>
        <v>5064.3900000000003</v>
      </c>
      <c r="V282" s="9">
        <f>IF('Fernvale Primary School'!V191="",0,'Fernvale Primary School'!V191)+IF('Glenmere Primary School'!V182="",0,'Glenmere Primary School'!V182)+IF('Hinckley Parks Primary'!V197="",0,'Hinckley Parks Primary'!V197)+IF('Hollycroft Primary School'!V165="",0,'Hollycroft Primary School'!V165)+IF('Langmoor Primary School'!V177="",0,'Langmoor Primary School'!V177)+IF('Little Hill Primary School'!V197="",0,'Little Hill Primary School'!V197)+IF('New Lubbesthorpe Primary School'!V199="",0,'New Lubbesthorpe Primary School'!V199)+IF('Newlands Primary School'!V202="",0,'Newlands Primary School'!V202)</f>
        <v>0</v>
      </c>
      <c r="W282" s="9">
        <f>'Fernvale Primary School'!W191+'Glenmere Primary School'!W182+'Hinckley Parks Primary'!W197+'Hollycroft Primary School'!W165+'Langmoor Primary School'!W177+'Little Hill Primary School'!W197+'New Lubbesthorpe Primary School'!W199+'Newlands Primary School'!W202</f>
        <v>0</v>
      </c>
      <c r="X282" s="9">
        <f>'Fernvale Primary School'!X191+'Glenmere Primary School'!X182+'Hinckley Parks Primary'!X197+'Hollycroft Primary School'!X165+'Langmoor Primary School'!X177+'Little Hill Primary School'!X197+'New Lubbesthorpe Primary School'!X199+'Newlands Primary School'!X202</f>
        <v>5064.3900000000003</v>
      </c>
      <c r="Y282" s="9">
        <f>'Fernvale Primary School'!Y191+'Glenmere Primary School'!Y182+'Hinckley Parks Primary'!Y197+'Hollycroft Primary School'!Y165+'Langmoor Primary School'!Y177+'Little Hill Primary School'!Y197+'New Lubbesthorpe Primary School'!Y199+'Newlands Primary School'!Y202</f>
        <v>5180.1299999999992</v>
      </c>
      <c r="Z282" s="7">
        <f t="shared" si="53"/>
        <v>0.50564887373932588</v>
      </c>
    </row>
    <row r="283" spans="2:26" collapsed="1" x14ac:dyDescent="0.25">
      <c r="B283" t="s">
        <v>290</v>
      </c>
      <c r="D283" s="6">
        <f>SUM(D284:D285)</f>
        <v>54541.570000000007</v>
      </c>
      <c r="E283" s="6">
        <f>SUM(E284:E285)</f>
        <v>11571.32</v>
      </c>
      <c r="F283" s="6">
        <f>SUM(F284:F285)</f>
        <v>0</v>
      </c>
      <c r="G283" s="6">
        <f>SUM(G284:G285)</f>
        <v>-42970.25</v>
      </c>
      <c r="H283" s="7">
        <f t="shared" si="51"/>
        <v>4.713513237901986</v>
      </c>
      <c r="J283" s="6">
        <f>SUM(J284:J285)</f>
        <v>952230.25</v>
      </c>
      <c r="K283" s="6">
        <f>SUM(K284:K285)</f>
        <v>961507.28</v>
      </c>
      <c r="L283" s="6">
        <f>SUM(L284:L285)</f>
        <v>0</v>
      </c>
      <c r="M283" s="6">
        <f>SUM(M284:M285)</f>
        <v>9277.0299999999916</v>
      </c>
      <c r="N283" s="7">
        <f t="shared" si="52"/>
        <v>0.9903515759131849</v>
      </c>
      <c r="P283" s="6">
        <f>SUM(P284:P285)</f>
        <v>959501.28</v>
      </c>
      <c r="Q283" s="6">
        <f>SUM(Q284:Q285)</f>
        <v>961507.28</v>
      </c>
      <c r="R283" s="6">
        <f>SUM(R284:R285)</f>
        <v>-2006</v>
      </c>
      <c r="T283" s="6">
        <f t="shared" ref="T283:Y283" si="56">SUM(T284:T285)</f>
        <v>961507.28</v>
      </c>
      <c r="U283" s="6">
        <f t="shared" si="56"/>
        <v>952230.25</v>
      </c>
      <c r="V283" s="6">
        <f t="shared" si="56"/>
        <v>0</v>
      </c>
      <c r="W283" s="6">
        <f t="shared" si="56"/>
        <v>0</v>
      </c>
      <c r="X283" s="6">
        <f t="shared" si="56"/>
        <v>952230.25</v>
      </c>
      <c r="Y283" s="6">
        <f t="shared" si="56"/>
        <v>9277.0299999999916</v>
      </c>
      <c r="Z283" s="7">
        <f t="shared" si="53"/>
        <v>9.6484240868150179E-3</v>
      </c>
    </row>
    <row r="284" spans="2:26" hidden="1" outlineLevel="1" x14ac:dyDescent="0.25">
      <c r="C284" s="8" t="s">
        <v>291</v>
      </c>
      <c r="D284" s="9">
        <f>'Fernvale Primary School'!D193+'Glenmere Primary School'!D184+'Hinckley Parks Primary'!D199+'Hollycroft Primary School'!D167+'Langmoor Primary School'!D179+'Little Hill Primary School'!D199+'New Lubbesthorpe Primary School'!D201+'Newlands Primary School'!D204+'Ravenhurst Primary School'!D190</f>
        <v>18495.45</v>
      </c>
      <c r="E284" s="9">
        <f>'Fernvale Primary School'!E193+'Glenmere Primary School'!E184+'Hinckley Parks Primary'!E199+'Hollycroft Primary School'!E167+'Langmoor Primary School'!E179+'Little Hill Primary School'!E199+'New Lubbesthorpe Primary School'!E201+'Newlands Primary School'!E204+'Ravenhurst Primary School'!E190</f>
        <v>11501.32</v>
      </c>
      <c r="F284" s="9">
        <f>'Fernvale Primary School'!F193+'Glenmere Primary School'!F184+'Hinckley Parks Primary'!F199+'Hollycroft Primary School'!F167+'Langmoor Primary School'!F179+'Little Hill Primary School'!F199+'New Lubbesthorpe Primary School'!F201+'Newlands Primary School'!F204+'Ravenhurst Primary School'!F190</f>
        <v>0</v>
      </c>
      <c r="G284" s="9">
        <f>'Fernvale Primary School'!G193+'Glenmere Primary School'!G184+'Hinckley Parks Primary'!G199+'Hollycroft Primary School'!G167+'Langmoor Primary School'!G179+'Little Hill Primary School'!G199+'New Lubbesthorpe Primary School'!G201+'Newlands Primary School'!G204+'Ravenhurst Primary School'!G190</f>
        <v>-6994.130000000001</v>
      </c>
      <c r="H284" s="7">
        <f t="shared" si="51"/>
        <v>1.6081154163174316</v>
      </c>
      <c r="J284" s="9">
        <f>'Fernvale Primary School'!J193+'Glenmere Primary School'!J184+'Hinckley Parks Primary'!J199+'Hollycroft Primary School'!J167+'Langmoor Primary School'!J179+'Little Hill Primary School'!J199+'New Lubbesthorpe Primary School'!J201+'Newlands Primary School'!J204+'Ravenhurst Primary School'!J190</f>
        <v>803777.04999999993</v>
      </c>
      <c r="K284" s="9">
        <f>'Fernvale Primary School'!K193+'Glenmere Primary School'!K184+'Hinckley Parks Primary'!K199+'Hollycroft Primary School'!K167+'Langmoor Primary School'!K179+'Little Hill Primary School'!K199+'New Lubbesthorpe Primary School'!K201+'Newlands Primary School'!K204+'Ravenhurst Primary School'!K190</f>
        <v>860182.02</v>
      </c>
      <c r="L284" s="9">
        <f>'Fernvale Primary School'!L193+'Glenmere Primary School'!L184+'Hinckley Parks Primary'!L199+'Hollycroft Primary School'!L167+'Langmoor Primary School'!L179+'Little Hill Primary School'!L199+'New Lubbesthorpe Primary School'!L201+'Newlands Primary School'!L204+'Ravenhurst Primary School'!L190</f>
        <v>0</v>
      </c>
      <c r="M284" s="9">
        <f>'Fernvale Primary School'!M193+'Glenmere Primary School'!M184+'Hinckley Parks Primary'!M199+'Hollycroft Primary School'!M167+'Langmoor Primary School'!M179+'Little Hill Primary School'!M199+'New Lubbesthorpe Primary School'!M201+'Newlands Primary School'!M204+'Ravenhurst Primary School'!M190</f>
        <v>56404.970000000008</v>
      </c>
      <c r="N284" s="7">
        <f t="shared" si="52"/>
        <v>0.93442670424568963</v>
      </c>
      <c r="P284" s="9">
        <f>'Fernvale Primary School'!P193+'Glenmere Primary School'!P184+'Hinckley Parks Primary'!P199+'Hollycroft Primary School'!P167+'Langmoor Primary School'!P179+'Little Hill Primary School'!P199+'New Lubbesthorpe Primary School'!P201+'Newlands Primary School'!P204+'Ravenhurst Primary School'!P190</f>
        <v>951666.02</v>
      </c>
      <c r="Q284" s="9">
        <f>'Fernvale Primary School'!Q193+'Glenmere Primary School'!Q184+'Hinckley Parks Primary'!Q199+'Hollycroft Primary School'!Q167+'Langmoor Primary School'!Q179+'Little Hill Primary School'!Q199+'New Lubbesthorpe Primary School'!Q201+'Newlands Primary School'!Q204+'Ravenhurst Primary School'!Q190</f>
        <v>860182.02</v>
      </c>
      <c r="R284" s="9">
        <f>'Fernvale Primary School'!R193+'Glenmere Primary School'!R184+'Hinckley Parks Primary'!R199+'Hollycroft Primary School'!R167+'Langmoor Primary School'!R179+'Little Hill Primary School'!R199+'New Lubbesthorpe Primary School'!R201+'Newlands Primary School'!R204+'Ravenhurst Primary School'!R190</f>
        <v>91484</v>
      </c>
      <c r="T284" s="9">
        <f>'Fernvale Primary School'!T193+'Glenmere Primary School'!T184+'Hinckley Parks Primary'!T199+'Hollycroft Primary School'!T167+'Langmoor Primary School'!T179+'Little Hill Primary School'!T199+'New Lubbesthorpe Primary School'!T201+'Newlands Primary School'!T204+'Ravenhurst Primary School'!T190</f>
        <v>860182.02</v>
      </c>
      <c r="U284" s="9">
        <f>'Fernvale Primary School'!U193+'Glenmere Primary School'!U184+'Hinckley Parks Primary'!U199+'Hollycroft Primary School'!U167+'Langmoor Primary School'!U179+'Little Hill Primary School'!U199+'New Lubbesthorpe Primary School'!U201+'Newlands Primary School'!U204+'Ravenhurst Primary School'!U190</f>
        <v>803777.04999999993</v>
      </c>
      <c r="V284" s="9">
        <f>IF('Fernvale Primary School'!V193="",0,'Fernvale Primary School'!V193)+IF('Glenmere Primary School'!V184="",0,'Glenmere Primary School'!V184)+IF('Hinckley Parks Primary'!V199="",0,'Hinckley Parks Primary'!V199)+IF('Hollycroft Primary School'!V167="",0,'Hollycroft Primary School'!V167)+IF('Langmoor Primary School'!V179="",0,'Langmoor Primary School'!V179)+IF('Little Hill Primary School'!V199="",0,'Little Hill Primary School'!V199)+IF('New Lubbesthorpe Primary School'!V201="",0,'New Lubbesthorpe Primary School'!V201)+IF('Newlands Primary School'!V204="",0,'Newlands Primary School'!V204)+IF('Ravenhurst Primary School'!V190="",0,'Ravenhurst Primary School'!V190)</f>
        <v>0</v>
      </c>
      <c r="W284" s="9">
        <f>'Fernvale Primary School'!W193+'Glenmere Primary School'!W184+'Hinckley Parks Primary'!W199+'Hollycroft Primary School'!W167+'Langmoor Primary School'!W179+'Little Hill Primary School'!W199+'New Lubbesthorpe Primary School'!W201+'Newlands Primary School'!W204+'Ravenhurst Primary School'!W190</f>
        <v>0</v>
      </c>
      <c r="X284" s="9">
        <f>'Fernvale Primary School'!X193+'Glenmere Primary School'!X184+'Hinckley Parks Primary'!X199+'Hollycroft Primary School'!X167+'Langmoor Primary School'!X179+'Little Hill Primary School'!X199+'New Lubbesthorpe Primary School'!X201+'Newlands Primary School'!X204+'Ravenhurst Primary School'!X190</f>
        <v>803777.04999999993</v>
      </c>
      <c r="Y284" s="9">
        <f>'Fernvale Primary School'!Y193+'Glenmere Primary School'!Y184+'Hinckley Parks Primary'!Y199+'Hollycroft Primary School'!Y167+'Langmoor Primary School'!Y179+'Little Hill Primary School'!Y199+'New Lubbesthorpe Primary School'!Y201+'Newlands Primary School'!Y204+'Ravenhurst Primary School'!Y190</f>
        <v>56404.969999999994</v>
      </c>
      <c r="Z284" s="7">
        <f t="shared" si="53"/>
        <v>6.5573295754310229E-2</v>
      </c>
    </row>
    <row r="285" spans="2:26" hidden="1" outlineLevel="1" x14ac:dyDescent="0.25">
      <c r="C285" s="8" t="s">
        <v>292</v>
      </c>
      <c r="D285" s="9">
        <f>'Fernvale Primary School'!D194+'Glenmere Primary School'!D185+'Hinckley Parks Primary'!D200+'Hollycroft Primary School'!D168+'Langmoor Primary School'!D180+'Little Hill Primary School'!D200+'New Lubbesthorpe Primary School'!D202+'Newlands Primary School'!D205+'Ravenhurst Primary School'!D191</f>
        <v>36046.12000000001</v>
      </c>
      <c r="E285" s="9">
        <f>'Fernvale Primary School'!E194+'Glenmere Primary School'!E185+'Hinckley Parks Primary'!E200+'Hollycroft Primary School'!E168+'Langmoor Primary School'!E180+'Little Hill Primary School'!E200+'New Lubbesthorpe Primary School'!E202+'Newlands Primary School'!E205+'Ravenhurst Primary School'!E191</f>
        <v>70</v>
      </c>
      <c r="F285" s="9">
        <f>'Fernvale Primary School'!F194+'Glenmere Primary School'!F185+'Hinckley Parks Primary'!F200+'Hollycroft Primary School'!F168+'Langmoor Primary School'!F180+'Little Hill Primary School'!F200+'New Lubbesthorpe Primary School'!F202+'Newlands Primary School'!F205+'Ravenhurst Primary School'!F191</f>
        <v>0</v>
      </c>
      <c r="G285" s="9">
        <f>'Fernvale Primary School'!G194+'Glenmere Primary School'!G185+'Hinckley Parks Primary'!G200+'Hollycroft Primary School'!G168+'Langmoor Primary School'!G180+'Little Hill Primary School'!G200+'New Lubbesthorpe Primary School'!G202+'Newlands Primary School'!G205+'Ravenhurst Primary School'!G191</f>
        <v>-35976.120000000003</v>
      </c>
      <c r="H285" s="7">
        <f t="shared" si="51"/>
        <v>514.94457142857152</v>
      </c>
      <c r="J285" s="9">
        <f>'Fernvale Primary School'!J194+'Glenmere Primary School'!J185+'Hinckley Parks Primary'!J200+'Hollycroft Primary School'!J168+'Langmoor Primary School'!J180+'Little Hill Primary School'!J200+'New Lubbesthorpe Primary School'!J202+'Newlands Primary School'!J205+'Ravenhurst Primary School'!J191</f>
        <v>148453.20000000001</v>
      </c>
      <c r="K285" s="9">
        <f>'Fernvale Primary School'!K194+'Glenmere Primary School'!K185+'Hinckley Parks Primary'!K200+'Hollycroft Primary School'!K168+'Langmoor Primary School'!K180+'Little Hill Primary School'!K200+'New Lubbesthorpe Primary School'!K202+'Newlands Primary School'!K205+'Ravenhurst Primary School'!K191</f>
        <v>101325.26</v>
      </c>
      <c r="L285" s="9">
        <f>'Fernvale Primary School'!L194+'Glenmere Primary School'!L185+'Hinckley Parks Primary'!L200+'Hollycroft Primary School'!L168+'Langmoor Primary School'!L180+'Little Hill Primary School'!L200+'New Lubbesthorpe Primary School'!L202+'Newlands Primary School'!L205+'Ravenhurst Primary School'!L191</f>
        <v>0</v>
      </c>
      <c r="M285" s="9">
        <f>'Fernvale Primary School'!M194+'Glenmere Primary School'!M185+'Hinckley Parks Primary'!M200+'Hollycroft Primary School'!M168+'Langmoor Primary School'!M180+'Little Hill Primary School'!M200+'New Lubbesthorpe Primary School'!M202+'Newlands Primary School'!M205+'Ravenhurst Primary School'!M191</f>
        <v>-47127.940000000017</v>
      </c>
      <c r="N285" s="7">
        <f t="shared" si="52"/>
        <v>1.4651154114975873</v>
      </c>
      <c r="P285" s="9">
        <f>'Fernvale Primary School'!P194+'Glenmere Primary School'!P185+'Hinckley Parks Primary'!P200+'Hollycroft Primary School'!P168+'Langmoor Primary School'!P180+'Little Hill Primary School'!P200+'New Lubbesthorpe Primary School'!P202+'Newlands Primary School'!P205+'Ravenhurst Primary School'!P191</f>
        <v>7835.26</v>
      </c>
      <c r="Q285" s="9">
        <f>'Fernvale Primary School'!Q194+'Glenmere Primary School'!Q185+'Hinckley Parks Primary'!Q200+'Hollycroft Primary School'!Q168+'Langmoor Primary School'!Q180+'Little Hill Primary School'!Q200+'New Lubbesthorpe Primary School'!Q202+'Newlands Primary School'!Q205+'Ravenhurst Primary School'!Q191</f>
        <v>101325.26</v>
      </c>
      <c r="R285" s="9">
        <f>'Fernvale Primary School'!R194+'Glenmere Primary School'!R185+'Hinckley Parks Primary'!R200+'Hollycroft Primary School'!R168+'Langmoor Primary School'!R180+'Little Hill Primary School'!R200+'New Lubbesthorpe Primary School'!R202+'Newlands Primary School'!R205+'Ravenhurst Primary School'!R191</f>
        <v>-93490</v>
      </c>
      <c r="T285" s="9">
        <f>'Fernvale Primary School'!T194+'Glenmere Primary School'!T185+'Hinckley Parks Primary'!T200+'Hollycroft Primary School'!T168+'Langmoor Primary School'!T180+'Little Hill Primary School'!T200+'New Lubbesthorpe Primary School'!T202+'Newlands Primary School'!T205+'Ravenhurst Primary School'!T191</f>
        <v>101325.26</v>
      </c>
      <c r="U285" s="9">
        <f>'Fernvale Primary School'!U194+'Glenmere Primary School'!U185+'Hinckley Parks Primary'!U200+'Hollycroft Primary School'!U168+'Langmoor Primary School'!U180+'Little Hill Primary School'!U200+'New Lubbesthorpe Primary School'!U202+'Newlands Primary School'!U205+'Ravenhurst Primary School'!U191</f>
        <v>148453.20000000001</v>
      </c>
      <c r="V285" s="9">
        <f>IF('Fernvale Primary School'!V194="",0,'Fernvale Primary School'!V194)+IF('Glenmere Primary School'!V185="",0,'Glenmere Primary School'!V185)+IF('Hinckley Parks Primary'!V200="",0,'Hinckley Parks Primary'!V200)+IF('Hollycroft Primary School'!V168="",0,'Hollycroft Primary School'!V168)+IF('Langmoor Primary School'!V180="",0,'Langmoor Primary School'!V180)+IF('Little Hill Primary School'!V200="",0,'Little Hill Primary School'!V200)+IF('New Lubbesthorpe Primary School'!V202="",0,'New Lubbesthorpe Primary School'!V202)+IF('Newlands Primary School'!V205="",0,'Newlands Primary School'!V205)+IF('Ravenhurst Primary School'!V191="",0,'Ravenhurst Primary School'!V191)</f>
        <v>0</v>
      </c>
      <c r="W285" s="9">
        <f>'Fernvale Primary School'!W194+'Glenmere Primary School'!W185+'Hinckley Parks Primary'!W200+'Hollycroft Primary School'!W168+'Langmoor Primary School'!W180+'Little Hill Primary School'!W200+'New Lubbesthorpe Primary School'!W202+'Newlands Primary School'!W205+'Ravenhurst Primary School'!W191</f>
        <v>0</v>
      </c>
      <c r="X285" s="9">
        <f>'Fernvale Primary School'!X194+'Glenmere Primary School'!X185+'Hinckley Parks Primary'!X200+'Hollycroft Primary School'!X168+'Langmoor Primary School'!X180+'Little Hill Primary School'!X200+'New Lubbesthorpe Primary School'!X202+'Newlands Primary School'!X205+'Ravenhurst Primary School'!X191</f>
        <v>148453.20000000001</v>
      </c>
      <c r="Y285" s="9">
        <f>'Fernvale Primary School'!Y194+'Glenmere Primary School'!Y185+'Hinckley Parks Primary'!Y200+'Hollycroft Primary School'!Y168+'Langmoor Primary School'!Y180+'Little Hill Primary School'!Y200+'New Lubbesthorpe Primary School'!Y202+'Newlands Primary School'!Y205+'Ravenhurst Primary School'!Y191</f>
        <v>-47127.94</v>
      </c>
      <c r="Z285" s="7">
        <f t="shared" si="53"/>
        <v>-0.46511541149758712</v>
      </c>
    </row>
    <row r="286" spans="2:26" collapsed="1" x14ac:dyDescent="0.25">
      <c r="B286" t="s">
        <v>293</v>
      </c>
      <c r="D286" s="6">
        <f>SUM(D287:D288)</f>
        <v>2490</v>
      </c>
      <c r="E286" s="6">
        <f>SUM(E287:E288)</f>
        <v>35.25</v>
      </c>
      <c r="F286" s="6">
        <f>SUM(F287:F288)</f>
        <v>0</v>
      </c>
      <c r="G286" s="6">
        <f>SUM(G287:G288)</f>
        <v>-2454.75</v>
      </c>
      <c r="H286" s="7">
        <f t="shared" si="51"/>
        <v>70.638297872340431</v>
      </c>
      <c r="J286" s="6">
        <f>SUM(J287:J288)</f>
        <v>8301.66</v>
      </c>
      <c r="K286" s="6">
        <f>SUM(K287:K288)</f>
        <v>1753.3899999999999</v>
      </c>
      <c r="L286" s="6">
        <f>SUM(L287:L288)</f>
        <v>0</v>
      </c>
      <c r="M286" s="6">
        <f>SUM(M287:M288)</f>
        <v>-6548.27</v>
      </c>
      <c r="N286" s="7">
        <f t="shared" si="52"/>
        <v>4.7346340517511791</v>
      </c>
      <c r="P286" s="6">
        <f>SUM(P287:P288)</f>
        <v>2076.79</v>
      </c>
      <c r="Q286" s="6">
        <f>SUM(Q287:Q288)</f>
        <v>1753.3899999999999</v>
      </c>
      <c r="R286" s="6">
        <f>SUM(R287:R288)</f>
        <v>323.39999999999998</v>
      </c>
      <c r="T286" s="6">
        <f t="shared" ref="T286:Y286" si="57">SUM(T287:T288)</f>
        <v>1753.3899999999999</v>
      </c>
      <c r="U286" s="6">
        <f t="shared" si="57"/>
        <v>8301.66</v>
      </c>
      <c r="V286" s="6">
        <f t="shared" si="57"/>
        <v>0</v>
      </c>
      <c r="W286" s="6">
        <f t="shared" si="57"/>
        <v>0</v>
      </c>
      <c r="X286" s="6">
        <f t="shared" si="57"/>
        <v>8301.66</v>
      </c>
      <c r="Y286" s="6">
        <f t="shared" si="57"/>
        <v>-6548.27</v>
      </c>
      <c r="Z286" s="7">
        <f t="shared" si="53"/>
        <v>-3.7346340517511796</v>
      </c>
    </row>
    <row r="287" spans="2:26" hidden="1" outlineLevel="1" x14ac:dyDescent="0.25">
      <c r="C287" s="8" t="s">
        <v>294</v>
      </c>
      <c r="D287" s="9">
        <f>'Fernvale Primary School'!D196+'Glenmere Primary School'!D187+'Hollycroft Primary School'!D170+'Langmoor Primary School'!D182+'Little Hill Primary School'!D202+'New Lubbesthorpe Primary School'!D204+'Newlands Primary School'!D207+'OWLS Academy Trust'!D80+'Ravenhurst Primary School'!D193</f>
        <v>0</v>
      </c>
      <c r="E287" s="9">
        <f>'Fernvale Primary School'!E196+'Glenmere Primary School'!E187+'Hollycroft Primary School'!E170+'Langmoor Primary School'!E182+'Little Hill Primary School'!E202+'New Lubbesthorpe Primary School'!E204+'Newlands Primary School'!E207+'OWLS Academy Trust'!E80+'Ravenhurst Primary School'!E193</f>
        <v>35.25</v>
      </c>
      <c r="F287" s="9">
        <f>'Fernvale Primary School'!F196+'Glenmere Primary School'!F187+'Hollycroft Primary School'!F170+'Langmoor Primary School'!F182+'Little Hill Primary School'!F202+'New Lubbesthorpe Primary School'!F204+'Newlands Primary School'!F207+'OWLS Academy Trust'!F80+'Ravenhurst Primary School'!F193</f>
        <v>0</v>
      </c>
      <c r="G287" s="9">
        <f>'Fernvale Primary School'!G196+'Glenmere Primary School'!G187+'Hollycroft Primary School'!G170+'Langmoor Primary School'!G182+'Little Hill Primary School'!G202+'New Lubbesthorpe Primary School'!G204+'Newlands Primary School'!G207+'OWLS Academy Trust'!G80+'Ravenhurst Primary School'!G193</f>
        <v>35.25</v>
      </c>
      <c r="H287" s="7">
        <f t="shared" si="51"/>
        <v>0</v>
      </c>
      <c r="J287" s="9">
        <f>'Fernvale Primary School'!J196+'Glenmere Primary School'!J187+'Hollycroft Primary School'!J170+'Langmoor Primary School'!J182+'Little Hill Primary School'!J202+'New Lubbesthorpe Primary School'!J204+'Newlands Primary School'!J207+'OWLS Academy Trust'!J80+'Ravenhurst Primary School'!J193</f>
        <v>2191.6600000000003</v>
      </c>
      <c r="K287" s="9">
        <f>'Fernvale Primary School'!K196+'Glenmere Primary School'!K187+'Hollycroft Primary School'!K170+'Langmoor Primary School'!K182+'Little Hill Primary School'!K202+'New Lubbesthorpe Primary School'!K204+'Newlands Primary School'!K207+'OWLS Academy Trust'!K80+'Ravenhurst Primary School'!K193</f>
        <v>1753.3899999999999</v>
      </c>
      <c r="L287" s="9">
        <f>'Fernvale Primary School'!L196+'Glenmere Primary School'!L187+'Hollycroft Primary School'!L170+'Langmoor Primary School'!L182+'Little Hill Primary School'!L202+'New Lubbesthorpe Primary School'!L204+'Newlands Primary School'!L207+'OWLS Academy Trust'!L80+'Ravenhurst Primary School'!L193</f>
        <v>0</v>
      </c>
      <c r="M287" s="9">
        <f>'Fernvale Primary School'!M196+'Glenmere Primary School'!M187+'Hollycroft Primary School'!M170+'Langmoor Primary School'!M182+'Little Hill Primary School'!M202+'New Lubbesthorpe Primary School'!M204+'Newlands Primary School'!M207+'OWLS Academy Trust'!M80+'Ravenhurst Primary School'!M193</f>
        <v>-438.27000000000004</v>
      </c>
      <c r="N287" s="7">
        <f t="shared" si="52"/>
        <v>1.2499557999076079</v>
      </c>
      <c r="P287" s="9">
        <f>'Fernvale Primary School'!P196+'Glenmere Primary School'!P187+'Hollycroft Primary School'!P170+'Langmoor Primary School'!P182+'Little Hill Primary School'!P202+'New Lubbesthorpe Primary School'!P204+'Newlands Primary School'!P207+'OWLS Academy Trust'!P80+'Ravenhurst Primary School'!P193</f>
        <v>2076.79</v>
      </c>
      <c r="Q287" s="9">
        <f>'Fernvale Primary School'!Q196+'Glenmere Primary School'!Q187+'Hollycroft Primary School'!Q170+'Langmoor Primary School'!Q182+'Little Hill Primary School'!Q202+'New Lubbesthorpe Primary School'!Q204+'Newlands Primary School'!Q207+'OWLS Academy Trust'!Q80+'Ravenhurst Primary School'!Q193</f>
        <v>1753.3899999999999</v>
      </c>
      <c r="R287" s="9">
        <f>'Fernvale Primary School'!R196+'Glenmere Primary School'!R187+'Hollycroft Primary School'!R170+'Langmoor Primary School'!R182+'Little Hill Primary School'!R202+'New Lubbesthorpe Primary School'!R204+'Newlands Primary School'!R207+'OWLS Academy Trust'!R80+'Ravenhurst Primary School'!R193</f>
        <v>323.39999999999998</v>
      </c>
      <c r="T287" s="9">
        <f>'Fernvale Primary School'!T196+'Glenmere Primary School'!T187+'Hollycroft Primary School'!T170+'Langmoor Primary School'!T182+'Little Hill Primary School'!T202+'New Lubbesthorpe Primary School'!T204+'Newlands Primary School'!T207+'OWLS Academy Trust'!T80+'Ravenhurst Primary School'!T193</f>
        <v>1753.3899999999999</v>
      </c>
      <c r="U287" s="9">
        <f>'Fernvale Primary School'!U196+'Glenmere Primary School'!U187+'Hollycroft Primary School'!U170+'Langmoor Primary School'!U182+'Little Hill Primary School'!U202+'New Lubbesthorpe Primary School'!U204+'Newlands Primary School'!U207+'OWLS Academy Trust'!U80+'Ravenhurst Primary School'!U193</f>
        <v>2191.6600000000003</v>
      </c>
      <c r="V287" s="9">
        <f>IF('Fernvale Primary School'!V196="",0,'Fernvale Primary School'!V196)+IF('Glenmere Primary School'!V187="",0,'Glenmere Primary School'!V187)+IF('Hollycroft Primary School'!V170="",0,'Hollycroft Primary School'!V170)+IF('Langmoor Primary School'!V182="",0,'Langmoor Primary School'!V182)+IF('Little Hill Primary School'!V202="",0,'Little Hill Primary School'!V202)+IF('New Lubbesthorpe Primary School'!V204="",0,'New Lubbesthorpe Primary School'!V204)+IF('Newlands Primary School'!V207="",0,'Newlands Primary School'!V207)+IF('OWLS Academy Trust'!V80="",0,'OWLS Academy Trust'!V80)+IF('Ravenhurst Primary School'!V193="",0,'Ravenhurst Primary School'!V193)</f>
        <v>0</v>
      </c>
      <c r="W287" s="9">
        <f>'Fernvale Primary School'!W196+'Glenmere Primary School'!W187+'Hollycroft Primary School'!W170+'Langmoor Primary School'!W182+'Little Hill Primary School'!W202+'New Lubbesthorpe Primary School'!W204+'Newlands Primary School'!W207+'OWLS Academy Trust'!W80+'Ravenhurst Primary School'!W193</f>
        <v>0</v>
      </c>
      <c r="X287" s="9">
        <f>'Fernvale Primary School'!X196+'Glenmere Primary School'!X187+'Hollycroft Primary School'!X170+'Langmoor Primary School'!X182+'Little Hill Primary School'!X202+'New Lubbesthorpe Primary School'!X204+'Newlands Primary School'!X207+'OWLS Academy Trust'!X80+'Ravenhurst Primary School'!X193</f>
        <v>2191.6600000000003</v>
      </c>
      <c r="Y287" s="9">
        <f>'Fernvale Primary School'!Y196+'Glenmere Primary School'!Y187+'Hollycroft Primary School'!Y170+'Langmoor Primary School'!Y182+'Little Hill Primary School'!Y202+'New Lubbesthorpe Primary School'!Y204+'Newlands Primary School'!Y207+'OWLS Academy Trust'!Y80+'Ravenhurst Primary School'!Y193</f>
        <v>-438.2700000000001</v>
      </c>
      <c r="Z287" s="7">
        <f t="shared" si="53"/>
        <v>-0.24995579990760763</v>
      </c>
    </row>
    <row r="288" spans="2:26" hidden="1" outlineLevel="1" x14ac:dyDescent="0.25">
      <c r="C288" s="8" t="s">
        <v>295</v>
      </c>
      <c r="D288" s="9">
        <f>'Hinckley Parks Primary'!D202</f>
        <v>2490</v>
      </c>
      <c r="E288" s="9">
        <f>'Hinckley Parks Primary'!E202</f>
        <v>0</v>
      </c>
      <c r="F288" s="9">
        <f>'Hinckley Parks Primary'!F202</f>
        <v>0</v>
      </c>
      <c r="G288" s="9">
        <f>'Hinckley Parks Primary'!G202</f>
        <v>-2490</v>
      </c>
      <c r="H288" s="7">
        <f t="shared" si="51"/>
        <v>0</v>
      </c>
      <c r="J288" s="9">
        <f>'Hinckley Parks Primary'!J202</f>
        <v>6110</v>
      </c>
      <c r="K288" s="9">
        <f>'Hinckley Parks Primary'!K202</f>
        <v>0</v>
      </c>
      <c r="L288" s="9">
        <f>'Hinckley Parks Primary'!L202</f>
        <v>0</v>
      </c>
      <c r="M288" s="9">
        <f>'Hinckley Parks Primary'!M202</f>
        <v>-6110</v>
      </c>
      <c r="N288" s="7">
        <f t="shared" si="52"/>
        <v>0</v>
      </c>
      <c r="P288" s="9">
        <f>'Hinckley Parks Primary'!P202</f>
        <v>0</v>
      </c>
      <c r="Q288" s="9">
        <f>'Hinckley Parks Primary'!Q202</f>
        <v>0</v>
      </c>
      <c r="R288" s="9">
        <f>'Hinckley Parks Primary'!R202</f>
        <v>0</v>
      </c>
      <c r="T288" s="9">
        <f>'Hinckley Parks Primary'!T202</f>
        <v>0</v>
      </c>
      <c r="U288" s="9">
        <f>'Hinckley Parks Primary'!U202</f>
        <v>6110</v>
      </c>
      <c r="V288" s="9">
        <f>IF('Hinckley Parks Primary'!V202="",0,'Hinckley Parks Primary'!V202)</f>
        <v>0</v>
      </c>
      <c r="W288" s="9">
        <f>'Hinckley Parks Primary'!W202</f>
        <v>0</v>
      </c>
      <c r="X288" s="9">
        <f>'Hinckley Parks Primary'!X202</f>
        <v>6110</v>
      </c>
      <c r="Y288" s="9">
        <f>'Hinckley Parks Primary'!Y202</f>
        <v>-6110</v>
      </c>
      <c r="Z288" s="7">
        <f t="shared" si="53"/>
        <v>0</v>
      </c>
    </row>
    <row r="289" spans="2:26" collapsed="1" x14ac:dyDescent="0.25">
      <c r="B289" t="s">
        <v>296</v>
      </c>
      <c r="D289" s="6">
        <f>SUM(D290:D293)</f>
        <v>0</v>
      </c>
      <c r="E289" s="6">
        <f>SUM(E290:E293)</f>
        <v>0.01</v>
      </c>
      <c r="F289" s="6">
        <f>SUM(F290:F293)</f>
        <v>0</v>
      </c>
      <c r="G289" s="6">
        <f>SUM(G290:G293)</f>
        <v>0.01</v>
      </c>
      <c r="H289" s="7">
        <f t="shared" si="51"/>
        <v>0</v>
      </c>
      <c r="J289" s="6">
        <f>SUM(J290:J293)</f>
        <v>126781.59</v>
      </c>
      <c r="K289" s="6">
        <f>SUM(K290:K293)</f>
        <v>188104.75</v>
      </c>
      <c r="L289" s="6">
        <f>SUM(L290:L293)</f>
        <v>0</v>
      </c>
      <c r="M289" s="6">
        <f>SUM(M290:M293)</f>
        <v>61323.16</v>
      </c>
      <c r="N289" s="7">
        <f t="shared" si="52"/>
        <v>0.67399462267699251</v>
      </c>
      <c r="P289" s="6">
        <f>SUM(P290:P293)</f>
        <v>189928.97</v>
      </c>
      <c r="Q289" s="6">
        <f>SUM(Q290:Q293)</f>
        <v>188104.75</v>
      </c>
      <c r="R289" s="6">
        <f>SUM(R290:R293)</f>
        <v>1824.2199999999998</v>
      </c>
      <c r="T289" s="6">
        <f t="shared" ref="T289:Y289" si="58">SUM(T290:T293)</f>
        <v>188104.75</v>
      </c>
      <c r="U289" s="6">
        <f t="shared" si="58"/>
        <v>126781.59</v>
      </c>
      <c r="V289" s="6">
        <f t="shared" si="58"/>
        <v>0</v>
      </c>
      <c r="W289" s="6">
        <f t="shared" si="58"/>
        <v>0</v>
      </c>
      <c r="X289" s="6">
        <f t="shared" si="58"/>
        <v>126781.59</v>
      </c>
      <c r="Y289" s="6">
        <f t="shared" si="58"/>
        <v>61323.160000000011</v>
      </c>
      <c r="Z289" s="7">
        <f t="shared" si="53"/>
        <v>0.32600537732300761</v>
      </c>
    </row>
    <row r="290" spans="2:26" hidden="1" outlineLevel="1" x14ac:dyDescent="0.25">
      <c r="C290" s="8" t="s">
        <v>297</v>
      </c>
      <c r="D290" s="9">
        <f>'Fernvale Primary School'!D198+'Glenmere Primary School'!D189+'Hinckley Parks Primary'!D204+'Hollycroft Primary School'!D172+'Langmoor Primary School'!D184+'Little Hill Primary School'!D204+'New Lubbesthorpe Primary School'!D206+'Newlands Primary School'!D210+'Ravenhurst Primary School'!D195</f>
        <v>0</v>
      </c>
      <c r="E290" s="9">
        <f>'Fernvale Primary School'!E198+'Glenmere Primary School'!E189+'Hinckley Parks Primary'!E204+'Hollycroft Primary School'!E172+'Langmoor Primary School'!E184+'Little Hill Primary School'!E204+'New Lubbesthorpe Primary School'!E206+'Newlands Primary School'!E210+'Ravenhurst Primary School'!E195</f>
        <v>0</v>
      </c>
      <c r="F290" s="9">
        <f>'Fernvale Primary School'!F198+'Glenmere Primary School'!F189+'Hinckley Parks Primary'!F204+'Hollycroft Primary School'!F172+'Langmoor Primary School'!F184+'Little Hill Primary School'!F204+'New Lubbesthorpe Primary School'!F206+'Newlands Primary School'!F210+'Ravenhurst Primary School'!F195</f>
        <v>0</v>
      </c>
      <c r="G290" s="9">
        <f>'Fernvale Primary School'!G198+'Glenmere Primary School'!G189+'Hinckley Parks Primary'!G204+'Hollycroft Primary School'!G172+'Langmoor Primary School'!G184+'Little Hill Primary School'!G204+'New Lubbesthorpe Primary School'!G206+'Newlands Primary School'!G210+'Ravenhurst Primary School'!G195</f>
        <v>0</v>
      </c>
      <c r="H290" s="7">
        <f t="shared" si="51"/>
        <v>0</v>
      </c>
      <c r="J290" s="9">
        <f>'Fernvale Primary School'!J198+'Glenmere Primary School'!J189+'Hinckley Parks Primary'!J204+'Hollycroft Primary School'!J172+'Langmoor Primary School'!J184+'Little Hill Primary School'!J204+'New Lubbesthorpe Primary School'!J206+'Newlands Primary School'!J210+'Ravenhurst Primary School'!J195</f>
        <v>74560.600000000006</v>
      </c>
      <c r="K290" s="9">
        <f>'Fernvale Primary School'!K198+'Glenmere Primary School'!K189+'Hinckley Parks Primary'!K204+'Hollycroft Primary School'!K172+'Langmoor Primary School'!K184+'Little Hill Primary School'!K204+'New Lubbesthorpe Primary School'!K206+'Newlands Primary School'!K210+'Ravenhurst Primary School'!K195</f>
        <v>76751</v>
      </c>
      <c r="L290" s="9">
        <f>'Fernvale Primary School'!L198+'Glenmere Primary School'!L189+'Hinckley Parks Primary'!L204+'Hollycroft Primary School'!L172+'Langmoor Primary School'!L184+'Little Hill Primary School'!L204+'New Lubbesthorpe Primary School'!L206+'Newlands Primary School'!L210+'Ravenhurst Primary School'!L195</f>
        <v>0</v>
      </c>
      <c r="M290" s="9">
        <f>'Fernvale Primary School'!M198+'Glenmere Primary School'!M189+'Hinckley Parks Primary'!M204+'Hollycroft Primary School'!M172+'Langmoor Primary School'!M184+'Little Hill Primary School'!M204+'New Lubbesthorpe Primary School'!M206+'Newlands Primary School'!M210+'Ravenhurst Primary School'!M195</f>
        <v>2190.3999999999996</v>
      </c>
      <c r="N290" s="7">
        <f t="shared" si="52"/>
        <v>0.9714609581634116</v>
      </c>
      <c r="P290" s="9">
        <f>'Fernvale Primary School'!P198+'Glenmere Primary School'!P189+'Hinckley Parks Primary'!P204+'Hollycroft Primary School'!P172+'Langmoor Primary School'!P184+'Little Hill Primary School'!P204+'New Lubbesthorpe Primary School'!P206+'Newlands Primary School'!P210+'Ravenhurst Primary School'!P195</f>
        <v>76971.56</v>
      </c>
      <c r="Q290" s="9">
        <f>'Fernvale Primary School'!Q198+'Glenmere Primary School'!Q189+'Hinckley Parks Primary'!Q204+'Hollycroft Primary School'!Q172+'Langmoor Primary School'!Q184+'Little Hill Primary School'!Q204+'New Lubbesthorpe Primary School'!Q206+'Newlands Primary School'!Q210+'Ravenhurst Primary School'!Q195</f>
        <v>76751</v>
      </c>
      <c r="R290" s="9">
        <f>'Fernvale Primary School'!R198+'Glenmere Primary School'!R189+'Hinckley Parks Primary'!R204+'Hollycroft Primary School'!R172+'Langmoor Primary School'!R184+'Little Hill Primary School'!R204+'New Lubbesthorpe Primary School'!R206+'Newlands Primary School'!R210+'Ravenhurst Primary School'!R195</f>
        <v>220.55999999999972</v>
      </c>
      <c r="T290" s="9">
        <f>'Fernvale Primary School'!T198+'Glenmere Primary School'!T189+'Hinckley Parks Primary'!T204+'Hollycroft Primary School'!T172+'Langmoor Primary School'!T184+'Little Hill Primary School'!T204+'New Lubbesthorpe Primary School'!T206+'Newlands Primary School'!T210+'Ravenhurst Primary School'!T195</f>
        <v>76751</v>
      </c>
      <c r="U290" s="9">
        <f>'Fernvale Primary School'!U198+'Glenmere Primary School'!U189+'Hinckley Parks Primary'!U204+'Hollycroft Primary School'!U172+'Langmoor Primary School'!U184+'Little Hill Primary School'!U204+'New Lubbesthorpe Primary School'!U206+'Newlands Primary School'!U210+'Ravenhurst Primary School'!U195</f>
        <v>74560.600000000006</v>
      </c>
      <c r="V290" s="9">
        <f>IF('Fernvale Primary School'!V198="",0,'Fernvale Primary School'!V198)+IF('Glenmere Primary School'!V189="",0,'Glenmere Primary School'!V189)+IF('Hinckley Parks Primary'!V204="",0,'Hinckley Parks Primary'!V204)+IF('Hollycroft Primary School'!V172="",0,'Hollycroft Primary School'!V172)+IF('Langmoor Primary School'!V184="",0,'Langmoor Primary School'!V184)+IF('Little Hill Primary School'!V204="",0,'Little Hill Primary School'!V204)+IF('New Lubbesthorpe Primary School'!V206="",0,'New Lubbesthorpe Primary School'!V206)+IF('Newlands Primary School'!V210="",0,'Newlands Primary School'!V210)+IF('Ravenhurst Primary School'!V195="",0,'Ravenhurst Primary School'!V195)</f>
        <v>0</v>
      </c>
      <c r="W290" s="9">
        <f>'Fernvale Primary School'!W198+'Glenmere Primary School'!W189+'Hinckley Parks Primary'!W204+'Hollycroft Primary School'!W172+'Langmoor Primary School'!W184+'Little Hill Primary School'!W204+'New Lubbesthorpe Primary School'!W206+'Newlands Primary School'!W210+'Ravenhurst Primary School'!W195</f>
        <v>0</v>
      </c>
      <c r="X290" s="9">
        <f>'Fernvale Primary School'!X198+'Glenmere Primary School'!X189+'Hinckley Parks Primary'!X204+'Hollycroft Primary School'!X172+'Langmoor Primary School'!X184+'Little Hill Primary School'!X204+'New Lubbesthorpe Primary School'!X206+'Newlands Primary School'!X210+'Ravenhurst Primary School'!X195</f>
        <v>74560.600000000006</v>
      </c>
      <c r="Y290" s="9">
        <f>'Fernvale Primary School'!Y198+'Glenmere Primary School'!Y189+'Hinckley Parks Primary'!Y204+'Hollycroft Primary School'!Y172+'Langmoor Primary School'!Y184+'Little Hill Primary School'!Y204+'New Lubbesthorpe Primary School'!Y206+'Newlands Primary School'!Y210+'Ravenhurst Primary School'!Y195</f>
        <v>2190.3999999999992</v>
      </c>
      <c r="Z290" s="7">
        <f t="shared" si="53"/>
        <v>2.8539041836588439E-2</v>
      </c>
    </row>
    <row r="291" spans="2:26" hidden="1" outlineLevel="1" x14ac:dyDescent="0.25">
      <c r="C291" s="8" t="s">
        <v>298</v>
      </c>
      <c r="D291" s="9">
        <f>'Fernvale Primary School'!D199+'Glenmere Primary School'!D190+'Hollycroft Primary School'!D173+'Langmoor Primary School'!D185+'Little Hill Primary School'!D205+'New Lubbesthorpe Primary School'!D207+'OWLS Academy Trust'!D83</f>
        <v>0</v>
      </c>
      <c r="E291" s="9">
        <f>'Fernvale Primary School'!E199+'Glenmere Primary School'!E190+'Hollycroft Primary School'!E173+'Langmoor Primary School'!E185+'Little Hill Primary School'!E205+'New Lubbesthorpe Primary School'!E207+'OWLS Academy Trust'!E83</f>
        <v>0.01</v>
      </c>
      <c r="F291" s="9">
        <f>'Fernvale Primary School'!F199+'Glenmere Primary School'!F190+'Hollycroft Primary School'!F173+'Langmoor Primary School'!F185+'Little Hill Primary School'!F205+'New Lubbesthorpe Primary School'!F207+'OWLS Academy Trust'!F83</f>
        <v>0</v>
      </c>
      <c r="G291" s="9">
        <f>'Fernvale Primary School'!G199+'Glenmere Primary School'!G190+'Hollycroft Primary School'!G173+'Langmoor Primary School'!G185+'Little Hill Primary School'!G205+'New Lubbesthorpe Primary School'!G207+'OWLS Academy Trust'!G83</f>
        <v>0.01</v>
      </c>
      <c r="H291" s="7">
        <f t="shared" si="51"/>
        <v>0</v>
      </c>
      <c r="J291" s="9">
        <f>'Fernvale Primary School'!J199+'Glenmere Primary School'!J190+'Hollycroft Primary School'!J173+'Langmoor Primary School'!J185+'Little Hill Primary School'!J205+'New Lubbesthorpe Primary School'!J207+'OWLS Academy Trust'!J83</f>
        <v>0</v>
      </c>
      <c r="K291" s="9">
        <f>'Fernvale Primary School'!K199+'Glenmere Primary School'!K190+'Hollycroft Primary School'!K173+'Langmoor Primary School'!K185+'Little Hill Primary School'!K205+'New Lubbesthorpe Primary School'!K207+'OWLS Academy Trust'!K83</f>
        <v>52076.75</v>
      </c>
      <c r="L291" s="9">
        <f>'Fernvale Primary School'!L199+'Glenmere Primary School'!L190+'Hollycroft Primary School'!L173+'Langmoor Primary School'!L185+'Little Hill Primary School'!L205+'New Lubbesthorpe Primary School'!L207+'OWLS Academy Trust'!L83</f>
        <v>0</v>
      </c>
      <c r="M291" s="9">
        <f>'Fernvale Primary School'!M199+'Glenmere Primary School'!M190+'Hollycroft Primary School'!M173+'Langmoor Primary School'!M185+'Little Hill Primary School'!M205+'New Lubbesthorpe Primary School'!M207+'OWLS Academy Trust'!M83</f>
        <v>52076.75</v>
      </c>
      <c r="N291" s="7">
        <f t="shared" si="52"/>
        <v>0</v>
      </c>
      <c r="P291" s="9">
        <f>'Fernvale Primary School'!P199+'Glenmere Primary School'!P190+'Hollycroft Primary School'!P173+'Langmoor Primary School'!P185+'Little Hill Primary School'!P205+'New Lubbesthorpe Primary School'!P207+'OWLS Academy Trust'!P83</f>
        <v>52397.41</v>
      </c>
      <c r="Q291" s="9">
        <f>'Fernvale Primary School'!Q199+'Glenmere Primary School'!Q190+'Hollycroft Primary School'!Q173+'Langmoor Primary School'!Q185+'Little Hill Primary School'!Q205+'New Lubbesthorpe Primary School'!Q207+'OWLS Academy Trust'!Q83</f>
        <v>52076.75</v>
      </c>
      <c r="R291" s="9">
        <f>'Fernvale Primary School'!R199+'Glenmere Primary School'!R190+'Hollycroft Primary School'!R173+'Langmoor Primary School'!R185+'Little Hill Primary School'!R205+'New Lubbesthorpe Primary School'!R207+'OWLS Academy Trust'!R83</f>
        <v>320.66000000000008</v>
      </c>
      <c r="T291" s="9">
        <f>'Fernvale Primary School'!T199+'Glenmere Primary School'!T190+'Hollycroft Primary School'!T173+'Langmoor Primary School'!T185+'Little Hill Primary School'!T205+'New Lubbesthorpe Primary School'!T207+'OWLS Academy Trust'!T83</f>
        <v>52076.75</v>
      </c>
      <c r="U291" s="9">
        <f>'Fernvale Primary School'!U199+'Glenmere Primary School'!U190+'Hollycroft Primary School'!U173+'Langmoor Primary School'!U185+'Little Hill Primary School'!U205+'New Lubbesthorpe Primary School'!U207+'OWLS Academy Trust'!U83</f>
        <v>0</v>
      </c>
      <c r="V291" s="9">
        <f>IF('Fernvale Primary School'!V199="",0,'Fernvale Primary School'!V199)+IF('Glenmere Primary School'!V190="",0,'Glenmere Primary School'!V190)+IF('Hollycroft Primary School'!V173="",0,'Hollycroft Primary School'!V173)+IF('Langmoor Primary School'!V185="",0,'Langmoor Primary School'!V185)+IF('Little Hill Primary School'!V205="",0,'Little Hill Primary School'!V205)+IF('New Lubbesthorpe Primary School'!V207="",0,'New Lubbesthorpe Primary School'!V207)+IF('OWLS Academy Trust'!V83="",0,'OWLS Academy Trust'!V83)</f>
        <v>0</v>
      </c>
      <c r="W291" s="9">
        <f>'Fernvale Primary School'!W199+'Glenmere Primary School'!W190+'Hollycroft Primary School'!W173+'Langmoor Primary School'!W185+'Little Hill Primary School'!W205+'New Lubbesthorpe Primary School'!W207+'OWLS Academy Trust'!W83</f>
        <v>0</v>
      </c>
      <c r="X291" s="9">
        <f>'Fernvale Primary School'!X199+'Glenmere Primary School'!X190+'Hollycroft Primary School'!X173+'Langmoor Primary School'!X185+'Little Hill Primary School'!X205+'New Lubbesthorpe Primary School'!X207+'OWLS Academy Trust'!X83</f>
        <v>0</v>
      </c>
      <c r="Y291" s="9">
        <f>'Fernvale Primary School'!Y199+'Glenmere Primary School'!Y190+'Hollycroft Primary School'!Y173+'Langmoor Primary School'!Y185+'Little Hill Primary School'!Y205+'New Lubbesthorpe Primary School'!Y207+'OWLS Academy Trust'!Y83</f>
        <v>52076.750000000007</v>
      </c>
      <c r="Z291" s="7">
        <f t="shared" si="53"/>
        <v>1.0000000000000002</v>
      </c>
    </row>
    <row r="292" spans="2:26" hidden="1" outlineLevel="1" x14ac:dyDescent="0.25">
      <c r="C292" s="8" t="s">
        <v>299</v>
      </c>
      <c r="D292" s="9">
        <f>'Newlands Primary School'!D209</f>
        <v>0</v>
      </c>
      <c r="E292" s="9">
        <f>'Newlands Primary School'!E209</f>
        <v>0</v>
      </c>
      <c r="F292" s="9">
        <f>'Newlands Primary School'!F209</f>
        <v>0</v>
      </c>
      <c r="G292" s="9">
        <f>'Newlands Primary School'!G209</f>
        <v>0</v>
      </c>
      <c r="H292" s="7">
        <f t="shared" si="51"/>
        <v>0</v>
      </c>
      <c r="J292" s="9">
        <f>'Newlands Primary School'!J209</f>
        <v>13716.9</v>
      </c>
      <c r="K292" s="9">
        <f>'Newlands Primary School'!K209</f>
        <v>13717</v>
      </c>
      <c r="L292" s="9">
        <f>'Newlands Primary School'!L209</f>
        <v>0</v>
      </c>
      <c r="M292" s="9">
        <f>'Newlands Primary School'!M209</f>
        <v>0.1</v>
      </c>
      <c r="N292" s="7">
        <f t="shared" si="52"/>
        <v>0.99999270977619015</v>
      </c>
      <c r="P292" s="9">
        <f>'Newlands Primary School'!P209</f>
        <v>15000</v>
      </c>
      <c r="Q292" s="9">
        <f>'Newlands Primary School'!Q209</f>
        <v>13717</v>
      </c>
      <c r="R292" s="9">
        <f>'Newlands Primary School'!R209</f>
        <v>1283</v>
      </c>
      <c r="T292" s="9">
        <f>'Newlands Primary School'!T209</f>
        <v>13717</v>
      </c>
      <c r="U292" s="9">
        <f>'Newlands Primary School'!U209</f>
        <v>13716.9</v>
      </c>
      <c r="V292" s="9">
        <f>IF('Newlands Primary School'!V209="",0,'Newlands Primary School'!V209)</f>
        <v>0</v>
      </c>
      <c r="W292" s="9">
        <f>'Newlands Primary School'!W209</f>
        <v>0</v>
      </c>
      <c r="X292" s="9">
        <f>'Newlands Primary School'!X209</f>
        <v>13716.9</v>
      </c>
      <c r="Y292" s="9">
        <f>'Newlands Primary School'!Y209</f>
        <v>0.1000000000003638</v>
      </c>
      <c r="Z292" s="7">
        <f t="shared" si="53"/>
        <v>7.2902238098974843E-6</v>
      </c>
    </row>
    <row r="293" spans="2:26" hidden="1" outlineLevel="1" x14ac:dyDescent="0.25">
      <c r="C293" s="8" t="s">
        <v>300</v>
      </c>
      <c r="D293" s="9">
        <f>'OWLS Academy Trust'!D82</f>
        <v>0</v>
      </c>
      <c r="E293" s="9">
        <f>'OWLS Academy Trust'!E82</f>
        <v>0</v>
      </c>
      <c r="F293" s="9">
        <f>'OWLS Academy Trust'!F82</f>
        <v>0</v>
      </c>
      <c r="G293" s="9">
        <f>'OWLS Academy Trust'!G82</f>
        <v>0</v>
      </c>
      <c r="H293" s="7">
        <f t="shared" si="51"/>
        <v>0</v>
      </c>
      <c r="J293" s="9">
        <f>'OWLS Academy Trust'!J82</f>
        <v>38504.089999999997</v>
      </c>
      <c r="K293" s="9">
        <f>'OWLS Academy Trust'!K82</f>
        <v>45560</v>
      </c>
      <c r="L293" s="9">
        <f>'OWLS Academy Trust'!L82</f>
        <v>0</v>
      </c>
      <c r="M293" s="9">
        <f>'OWLS Academy Trust'!M82</f>
        <v>7055.91</v>
      </c>
      <c r="N293" s="7">
        <f t="shared" si="52"/>
        <v>0.84512928007023702</v>
      </c>
      <c r="P293" s="9">
        <f>'OWLS Academy Trust'!P82</f>
        <v>45560</v>
      </c>
      <c r="Q293" s="9">
        <f>'OWLS Academy Trust'!Q82</f>
        <v>45560</v>
      </c>
      <c r="R293" s="9">
        <f>'OWLS Academy Trust'!R82</f>
        <v>0</v>
      </c>
      <c r="T293" s="9">
        <f>'OWLS Academy Trust'!T82</f>
        <v>45560</v>
      </c>
      <c r="U293" s="9">
        <f>'OWLS Academy Trust'!U82</f>
        <v>38504.089999999997</v>
      </c>
      <c r="V293" s="9">
        <f>IF('OWLS Academy Trust'!V82="",0,'OWLS Academy Trust'!V82)</f>
        <v>0</v>
      </c>
      <c r="W293" s="9">
        <f>'OWLS Academy Trust'!W82</f>
        <v>0</v>
      </c>
      <c r="X293" s="9">
        <f>'OWLS Academy Trust'!X82</f>
        <v>38504.089999999997</v>
      </c>
      <c r="Y293" s="9">
        <f>'OWLS Academy Trust'!Y82</f>
        <v>7055.9100000000035</v>
      </c>
      <c r="Z293" s="7">
        <f t="shared" si="53"/>
        <v>0.15487071992976303</v>
      </c>
    </row>
    <row r="294" spans="2:26" collapsed="1" x14ac:dyDescent="0.25">
      <c r="B294" t="s">
        <v>301</v>
      </c>
      <c r="D294" s="6">
        <f>SUM(D295:D295)</f>
        <v>59375.770000000004</v>
      </c>
      <c r="E294" s="6">
        <f>SUM(E295:E295)</f>
        <v>59363.34</v>
      </c>
      <c r="F294" s="6">
        <f>SUM(F295:F295)</f>
        <v>0</v>
      </c>
      <c r="G294" s="6">
        <f>SUM(G295:G295)</f>
        <v>-12.43</v>
      </c>
      <c r="H294" s="7">
        <f t="shared" si="51"/>
        <v>1.000209388487912</v>
      </c>
      <c r="J294" s="6">
        <f>SUM(J295:J295)</f>
        <v>712361.1100000001</v>
      </c>
      <c r="K294" s="6">
        <f>SUM(K295:K295)</f>
        <v>712360.10000000009</v>
      </c>
      <c r="L294" s="6">
        <f>SUM(L295:L295)</f>
        <v>0</v>
      </c>
      <c r="M294" s="6">
        <f>SUM(M295:M295)</f>
        <v>-1.01</v>
      </c>
      <c r="N294" s="7">
        <f t="shared" si="52"/>
        <v>1.0000014178222503</v>
      </c>
      <c r="P294" s="6">
        <f>SUM(P295:P295)</f>
        <v>712360.10000000009</v>
      </c>
      <c r="Q294" s="6">
        <f>SUM(Q295:Q295)</f>
        <v>712360.10000000009</v>
      </c>
      <c r="R294" s="6">
        <f>SUM(R295:R295)</f>
        <v>0</v>
      </c>
      <c r="T294" s="6">
        <f t="shared" ref="T294:Y294" si="59">SUM(T295:T295)</f>
        <v>712360.10000000009</v>
      </c>
      <c r="U294" s="6">
        <f t="shared" si="59"/>
        <v>712361.1100000001</v>
      </c>
      <c r="V294" s="6">
        <f t="shared" si="59"/>
        <v>0</v>
      </c>
      <c r="W294" s="6">
        <f t="shared" si="59"/>
        <v>0</v>
      </c>
      <c r="X294" s="6">
        <f t="shared" si="59"/>
        <v>712361.1100000001</v>
      </c>
      <c r="Y294" s="6">
        <f t="shared" si="59"/>
        <v>-1.0100000000020373</v>
      </c>
      <c r="Z294" s="7">
        <f t="shared" si="53"/>
        <v>-1.417822250294531E-6</v>
      </c>
    </row>
    <row r="295" spans="2:26" hidden="1" outlineLevel="1" x14ac:dyDescent="0.25">
      <c r="C295" s="8" t="s">
        <v>302</v>
      </c>
      <c r="D295" s="9">
        <f>'Fernvale Primary School'!D201+'Glenmere Primary School'!D192+'Hinckley Parks Primary'!D206+'Langmoor Primary School'!D187+'Little Hill Primary School'!D207+'New Lubbesthorpe Primary School'!D211+'Newlands Primary School'!D212+'Ravenhurst Primary School'!D197</f>
        <v>59375.770000000004</v>
      </c>
      <c r="E295" s="9">
        <f>'Fernvale Primary School'!E201+'Glenmere Primary School'!E192+'Hinckley Parks Primary'!E206+'Langmoor Primary School'!E187+'Little Hill Primary School'!E207+'New Lubbesthorpe Primary School'!E211+'Newlands Primary School'!E212+'Ravenhurst Primary School'!E197</f>
        <v>59363.34</v>
      </c>
      <c r="F295" s="9">
        <f>'Fernvale Primary School'!F201+'Glenmere Primary School'!F192+'Hinckley Parks Primary'!F206+'Langmoor Primary School'!F187+'Little Hill Primary School'!F207+'New Lubbesthorpe Primary School'!F211+'Newlands Primary School'!F212+'Ravenhurst Primary School'!F197</f>
        <v>0</v>
      </c>
      <c r="G295" s="9">
        <f>'Fernvale Primary School'!G201+'Glenmere Primary School'!G192+'Hinckley Parks Primary'!G206+'Langmoor Primary School'!G187+'Little Hill Primary School'!G207+'New Lubbesthorpe Primary School'!G211+'Newlands Primary School'!G212+'Ravenhurst Primary School'!G197</f>
        <v>-12.43</v>
      </c>
      <c r="H295" s="7">
        <f t="shared" ref="H295:H307" si="60">IF(E295&lt;&gt;0, (D295+F295)/E295, 0)</f>
        <v>1.000209388487912</v>
      </c>
      <c r="J295" s="9">
        <f>'Fernvale Primary School'!J201+'Glenmere Primary School'!J192+'Hinckley Parks Primary'!J206+'Langmoor Primary School'!J187+'Little Hill Primary School'!J207+'New Lubbesthorpe Primary School'!J211+'Newlands Primary School'!J212+'Ravenhurst Primary School'!J197</f>
        <v>712361.1100000001</v>
      </c>
      <c r="K295" s="9">
        <f>'Fernvale Primary School'!K201+'Glenmere Primary School'!K192+'Hinckley Parks Primary'!K206+'Langmoor Primary School'!K187+'Little Hill Primary School'!K207+'New Lubbesthorpe Primary School'!K211+'Newlands Primary School'!K212+'Ravenhurst Primary School'!K197</f>
        <v>712360.10000000009</v>
      </c>
      <c r="L295" s="9">
        <f>'Fernvale Primary School'!L201+'Glenmere Primary School'!L192+'Hinckley Parks Primary'!L206+'Langmoor Primary School'!L187+'Little Hill Primary School'!L207+'New Lubbesthorpe Primary School'!L211+'Newlands Primary School'!L212+'Ravenhurst Primary School'!L197</f>
        <v>0</v>
      </c>
      <c r="M295" s="9">
        <f>'Fernvale Primary School'!M201+'Glenmere Primary School'!M192+'Hinckley Parks Primary'!M206+'Langmoor Primary School'!M187+'Little Hill Primary School'!M207+'New Lubbesthorpe Primary School'!M211+'Newlands Primary School'!M212+'Ravenhurst Primary School'!M197</f>
        <v>-1.01</v>
      </c>
      <c r="N295" s="7">
        <f t="shared" ref="N295:N307" si="61">IF(K295&lt;&gt;0, (J295+L295)/K295, 0)</f>
        <v>1.0000014178222503</v>
      </c>
      <c r="P295" s="9">
        <f>'Fernvale Primary School'!P201+'Glenmere Primary School'!P192+'Hinckley Parks Primary'!P206+'Langmoor Primary School'!P187+'Little Hill Primary School'!P207+'New Lubbesthorpe Primary School'!P211+'Newlands Primary School'!P212+'Ravenhurst Primary School'!P197</f>
        <v>712360.10000000009</v>
      </c>
      <c r="Q295" s="9">
        <f>'Fernvale Primary School'!Q201+'Glenmere Primary School'!Q192+'Hinckley Parks Primary'!Q206+'Langmoor Primary School'!Q187+'Little Hill Primary School'!Q207+'New Lubbesthorpe Primary School'!Q211+'Newlands Primary School'!Q212+'Ravenhurst Primary School'!Q197</f>
        <v>712360.10000000009</v>
      </c>
      <c r="R295" s="9">
        <f>'Fernvale Primary School'!R201+'Glenmere Primary School'!R192+'Hinckley Parks Primary'!R206+'Langmoor Primary School'!R187+'Little Hill Primary School'!R207+'New Lubbesthorpe Primary School'!R211+'Newlands Primary School'!R212+'Ravenhurst Primary School'!R197</f>
        <v>0</v>
      </c>
      <c r="T295" s="9">
        <f>'Fernvale Primary School'!T201+'Glenmere Primary School'!T192+'Hinckley Parks Primary'!T206+'Langmoor Primary School'!T187+'Little Hill Primary School'!T207+'New Lubbesthorpe Primary School'!T211+'Newlands Primary School'!T212+'Ravenhurst Primary School'!T197</f>
        <v>712360.10000000009</v>
      </c>
      <c r="U295" s="9">
        <f>'Fernvale Primary School'!U201+'Glenmere Primary School'!U192+'Hinckley Parks Primary'!U206+'Langmoor Primary School'!U187+'Little Hill Primary School'!U207+'New Lubbesthorpe Primary School'!U211+'Newlands Primary School'!U212+'Ravenhurst Primary School'!U197</f>
        <v>712361.1100000001</v>
      </c>
      <c r="V295" s="9">
        <f>IF('Fernvale Primary School'!V201="",0,'Fernvale Primary School'!V201)+IF('Glenmere Primary School'!V192="",0,'Glenmere Primary School'!V192)+IF('Hinckley Parks Primary'!V206="",0,'Hinckley Parks Primary'!V206)+IF('Langmoor Primary School'!V187="",0,'Langmoor Primary School'!V187)+IF('Little Hill Primary School'!V207="",0,'Little Hill Primary School'!V207)+IF('New Lubbesthorpe Primary School'!V211="",0,'New Lubbesthorpe Primary School'!V211)+IF('Newlands Primary School'!V212="",0,'Newlands Primary School'!V212)+IF('Ravenhurst Primary School'!V197="",0,'Ravenhurst Primary School'!V197)</f>
        <v>0</v>
      </c>
      <c r="W295" s="9">
        <f>'Fernvale Primary School'!W201+'Glenmere Primary School'!W192+'Hinckley Parks Primary'!W206+'Langmoor Primary School'!W187+'Little Hill Primary School'!W207+'New Lubbesthorpe Primary School'!W211+'Newlands Primary School'!W212+'Ravenhurst Primary School'!W197</f>
        <v>0</v>
      </c>
      <c r="X295" s="9">
        <f>'Fernvale Primary School'!X201+'Glenmere Primary School'!X192+'Hinckley Parks Primary'!X206+'Langmoor Primary School'!X187+'Little Hill Primary School'!X207+'New Lubbesthorpe Primary School'!X211+'Newlands Primary School'!X212+'Ravenhurst Primary School'!X197</f>
        <v>712361.1100000001</v>
      </c>
      <c r="Y295" s="9">
        <f>'Fernvale Primary School'!Y201+'Glenmere Primary School'!Y192+'Hinckley Parks Primary'!Y206+'Langmoor Primary School'!Y187+'Little Hill Primary School'!Y207+'New Lubbesthorpe Primary School'!Y211+'Newlands Primary School'!Y212+'Ravenhurst Primary School'!Y197</f>
        <v>-1.0100000000020373</v>
      </c>
      <c r="Z295" s="7">
        <f t="shared" ref="Z295:Z307" si="62">IF(T295&lt;&gt;0, Y295/T295, 0)</f>
        <v>-1.417822250294531E-6</v>
      </c>
    </row>
    <row r="296" spans="2:26" collapsed="1" x14ac:dyDescent="0.25">
      <c r="B296" t="s">
        <v>303</v>
      </c>
      <c r="D296" s="6">
        <f>SUM(D297:D304)</f>
        <v>106851.36000000002</v>
      </c>
      <c r="E296" s="6">
        <f>SUM(E297:E304)</f>
        <v>49469.12000000001</v>
      </c>
      <c r="F296" s="6">
        <f>SUM(F297:F304)</f>
        <v>0</v>
      </c>
      <c r="G296" s="6">
        <f>SUM(G297:G304)</f>
        <v>-57382.240000000013</v>
      </c>
      <c r="H296" s="7">
        <f t="shared" si="60"/>
        <v>2.159960799787827</v>
      </c>
      <c r="J296" s="6">
        <f>SUM(J297:J304)</f>
        <v>1274164.2399999998</v>
      </c>
      <c r="K296" s="6">
        <f>SUM(K297:K304)</f>
        <v>1276026.01</v>
      </c>
      <c r="L296" s="6">
        <f>SUM(L297:L304)</f>
        <v>0</v>
      </c>
      <c r="M296" s="6">
        <f>SUM(M297:M304)</f>
        <v>1861.76999999999</v>
      </c>
      <c r="N296" s="7">
        <f t="shared" si="61"/>
        <v>0.99854096234292256</v>
      </c>
      <c r="P296" s="6">
        <f>SUM(P297:P304)</f>
        <v>256027.28</v>
      </c>
      <c r="Q296" s="6">
        <f>SUM(Q297:Q304)</f>
        <v>1276026.01</v>
      </c>
      <c r="R296" s="6">
        <f>SUM(R297:R304)</f>
        <v>-1019998.73</v>
      </c>
      <c r="T296" s="6">
        <f t="shared" ref="T296:Y296" si="63">SUM(T297:T304)</f>
        <v>1276026.01</v>
      </c>
      <c r="U296" s="6">
        <f t="shared" si="63"/>
        <v>1274164.2399999998</v>
      </c>
      <c r="V296" s="6">
        <f t="shared" si="63"/>
        <v>0</v>
      </c>
      <c r="W296" s="6">
        <f t="shared" si="63"/>
        <v>0</v>
      </c>
      <c r="X296" s="6">
        <f t="shared" si="63"/>
        <v>1274164.2399999998</v>
      </c>
      <c r="Y296" s="6">
        <f t="shared" si="63"/>
        <v>1861.7700000000045</v>
      </c>
      <c r="Z296" s="7">
        <f t="shared" si="62"/>
        <v>1.4590376570772288E-3</v>
      </c>
    </row>
    <row r="297" spans="2:26" hidden="1" outlineLevel="1" x14ac:dyDescent="0.25">
      <c r="C297" s="8" t="s">
        <v>304</v>
      </c>
      <c r="D297" s="9">
        <f>'Fernvale Primary School'!D203+'Glenmere Primary School'!D194+'Hinckley Parks Primary'!D208+'Hollycroft Primary School'!D175+'Langmoor Primary School'!D189+'Little Hill Primary School'!D209+'New Lubbesthorpe Primary School'!D213+'Newlands Primary School'!D214+'OWLS Academy Trust'!D92+'Ravenhurst Primary School'!D199</f>
        <v>252.45000000001164</v>
      </c>
      <c r="E297" s="9">
        <f>'Fernvale Primary School'!E203+'Glenmere Primary School'!E194+'Hinckley Parks Primary'!E208+'Hollycroft Primary School'!E175+'Langmoor Primary School'!E189+'Little Hill Primary School'!E209+'New Lubbesthorpe Primary School'!E213+'Newlands Primary School'!E214+'OWLS Academy Trust'!E92+'Ravenhurst Primary School'!E199</f>
        <v>44997.33</v>
      </c>
      <c r="F297" s="9">
        <f>'Fernvale Primary School'!F203+'Glenmere Primary School'!F194+'Hinckley Parks Primary'!F208+'Hollycroft Primary School'!F175+'Langmoor Primary School'!F189+'Little Hill Primary School'!F209+'New Lubbesthorpe Primary School'!F213+'Newlands Primary School'!F214+'OWLS Academy Trust'!F92+'Ravenhurst Primary School'!F199</f>
        <v>0</v>
      </c>
      <c r="G297" s="9">
        <f>'Fernvale Primary School'!G203+'Glenmere Primary School'!G194+'Hinckley Parks Primary'!G208+'Hollycroft Primary School'!G175+'Langmoor Primary School'!G189+'Little Hill Primary School'!G209+'New Lubbesthorpe Primary School'!G213+'Newlands Primary School'!G214+'OWLS Academy Trust'!G92+'Ravenhurst Primary School'!G199</f>
        <v>44744.879999999976</v>
      </c>
      <c r="H297" s="7">
        <f t="shared" si="60"/>
        <v>5.6103328797511235E-3</v>
      </c>
      <c r="J297" s="9">
        <f>'Fernvale Primary School'!J203+'Glenmere Primary School'!J194+'Hinckley Parks Primary'!J208+'Hollycroft Primary School'!J175+'Langmoor Primary School'!J189+'Little Hill Primary School'!J209+'New Lubbesthorpe Primary School'!J213+'Newlands Primary School'!J214+'OWLS Academy Trust'!J92+'Ravenhurst Primary School'!J199</f>
        <v>1052605.48</v>
      </c>
      <c r="K297" s="9">
        <f>'Fernvale Primary School'!K203+'Glenmere Primary School'!K194+'Hinckley Parks Primary'!K208+'Hollycroft Primary School'!K175+'Langmoor Primary School'!K189+'Little Hill Primary School'!K209+'New Lubbesthorpe Primary School'!K213+'Newlands Primary School'!K214+'OWLS Academy Trust'!K92+'Ravenhurst Primary School'!K199</f>
        <v>1112475.53</v>
      </c>
      <c r="L297" s="9">
        <f>'Fernvale Primary School'!L203+'Glenmere Primary School'!L194+'Hinckley Parks Primary'!L208+'Hollycroft Primary School'!L175+'Langmoor Primary School'!L189+'Little Hill Primary School'!L209+'New Lubbesthorpe Primary School'!L213+'Newlands Primary School'!L214+'OWLS Academy Trust'!L92+'Ravenhurst Primary School'!L199</f>
        <v>0</v>
      </c>
      <c r="M297" s="9">
        <f>'Fernvale Primary School'!M203+'Glenmere Primary School'!M194+'Hinckley Parks Primary'!M208+'Hollycroft Primary School'!M175+'Langmoor Primary School'!M189+'Little Hill Primary School'!M209+'New Lubbesthorpe Primary School'!M213+'Newlands Primary School'!M214+'OWLS Academy Trust'!M92+'Ravenhurst Primary School'!M199</f>
        <v>59870.049999999988</v>
      </c>
      <c r="N297" s="7">
        <f t="shared" si="61"/>
        <v>0.94618304098787676</v>
      </c>
      <c r="P297" s="9">
        <f>'Fernvale Primary School'!P203+'Glenmere Primary School'!P194+'Hinckley Parks Primary'!P208+'Hollycroft Primary School'!P175+'Langmoor Primary School'!P189+'Little Hill Primary School'!P209+'New Lubbesthorpe Primary School'!P213+'Newlands Primary School'!P214+'OWLS Academy Trust'!P92+'Ravenhurst Primary School'!P199</f>
        <v>187303.78</v>
      </c>
      <c r="Q297" s="9">
        <f>'Fernvale Primary School'!Q203+'Glenmere Primary School'!Q194+'Hinckley Parks Primary'!Q208+'Hollycroft Primary School'!Q175+'Langmoor Primary School'!Q189+'Little Hill Primary School'!Q209+'New Lubbesthorpe Primary School'!Q213+'Newlands Primary School'!Q214+'OWLS Academy Trust'!Q92+'Ravenhurst Primary School'!Q199</f>
        <v>1112475.53</v>
      </c>
      <c r="R297" s="9">
        <f>'Fernvale Primary School'!R203+'Glenmere Primary School'!R194+'Hinckley Parks Primary'!R208+'Hollycroft Primary School'!R175+'Langmoor Primary School'!R189+'Little Hill Primary School'!R209+'New Lubbesthorpe Primary School'!R213+'Newlands Primary School'!R214+'OWLS Academy Trust'!R92+'Ravenhurst Primary School'!R199</f>
        <v>-925171.75</v>
      </c>
      <c r="T297" s="9">
        <f>'Fernvale Primary School'!T203+'Glenmere Primary School'!T194+'Hinckley Parks Primary'!T208+'Hollycroft Primary School'!T175+'Langmoor Primary School'!T189+'Little Hill Primary School'!T209+'New Lubbesthorpe Primary School'!T213+'Newlands Primary School'!T214+'OWLS Academy Trust'!T92+'Ravenhurst Primary School'!T199</f>
        <v>1112475.53</v>
      </c>
      <c r="U297" s="9">
        <f>'Fernvale Primary School'!U203+'Glenmere Primary School'!U194+'Hinckley Parks Primary'!U208+'Hollycroft Primary School'!U175+'Langmoor Primary School'!U189+'Little Hill Primary School'!U209+'New Lubbesthorpe Primary School'!U213+'Newlands Primary School'!U214+'OWLS Academy Trust'!U92+'Ravenhurst Primary School'!U199</f>
        <v>1052605.48</v>
      </c>
      <c r="V297" s="9">
        <f>IF('Fernvale Primary School'!V203="",0,'Fernvale Primary School'!V203)+IF('Glenmere Primary School'!V194="",0,'Glenmere Primary School'!V194)+IF('Hinckley Parks Primary'!V208="",0,'Hinckley Parks Primary'!V208)+IF('Hollycroft Primary School'!V175="",0,'Hollycroft Primary School'!V175)+IF('Langmoor Primary School'!V189="",0,'Langmoor Primary School'!V189)+IF('Little Hill Primary School'!V209="",0,'Little Hill Primary School'!V209)+IF('New Lubbesthorpe Primary School'!V213="",0,'New Lubbesthorpe Primary School'!V213)+IF('Newlands Primary School'!V214="",0,'Newlands Primary School'!V214)+IF('OWLS Academy Trust'!V92="",0,'OWLS Academy Trust'!V92)+IF('Ravenhurst Primary School'!V199="",0,'Ravenhurst Primary School'!V199)</f>
        <v>0</v>
      </c>
      <c r="W297" s="9">
        <f>'Fernvale Primary School'!W203+'Glenmere Primary School'!W194+'Hinckley Parks Primary'!W208+'Hollycroft Primary School'!W175+'Langmoor Primary School'!W189+'Little Hill Primary School'!W209+'New Lubbesthorpe Primary School'!W213+'Newlands Primary School'!W214+'OWLS Academy Trust'!W92+'Ravenhurst Primary School'!W199</f>
        <v>0</v>
      </c>
      <c r="X297" s="9">
        <f>'Fernvale Primary School'!X203+'Glenmere Primary School'!X194+'Hinckley Parks Primary'!X208+'Hollycroft Primary School'!X175+'Langmoor Primary School'!X189+'Little Hill Primary School'!X209+'New Lubbesthorpe Primary School'!X213+'Newlands Primary School'!X214+'OWLS Academy Trust'!X92+'Ravenhurst Primary School'!X199</f>
        <v>1052605.48</v>
      </c>
      <c r="Y297" s="9">
        <f>'Fernvale Primary School'!Y203+'Glenmere Primary School'!Y194+'Hinckley Parks Primary'!Y208+'Hollycroft Primary School'!Y175+'Langmoor Primary School'!Y189+'Little Hill Primary School'!Y209+'New Lubbesthorpe Primary School'!Y213+'Newlands Primary School'!Y214+'OWLS Academy Trust'!Y92+'Ravenhurst Primary School'!Y199</f>
        <v>59870.050000000017</v>
      </c>
      <c r="Z297" s="7">
        <f t="shared" si="62"/>
        <v>5.3816959012123182E-2</v>
      </c>
    </row>
    <row r="298" spans="2:26" hidden="1" outlineLevel="1" x14ac:dyDescent="0.25">
      <c r="C298" s="8" t="s">
        <v>305</v>
      </c>
      <c r="D298" s="9">
        <f>'Fernvale Primary School'!D204+'Glenmere Primary School'!D195+'Little Hill Primary School'!D210</f>
        <v>97357.56</v>
      </c>
      <c r="E298" s="9">
        <f>'Fernvale Primary School'!E204+'Glenmere Primary School'!E195+'Little Hill Primary School'!E210</f>
        <v>749.04</v>
      </c>
      <c r="F298" s="9">
        <f>'Fernvale Primary School'!F204+'Glenmere Primary School'!F195+'Little Hill Primary School'!F210</f>
        <v>0</v>
      </c>
      <c r="G298" s="9">
        <f>'Fernvale Primary School'!G204+'Glenmere Primary School'!G195+'Little Hill Primary School'!G210</f>
        <v>-96608.51999999999</v>
      </c>
      <c r="H298" s="7">
        <f t="shared" si="60"/>
        <v>129.97644985581545</v>
      </c>
      <c r="J298" s="9">
        <f>'Fernvale Primary School'!J204+'Glenmere Primary School'!J195+'Little Hill Primary School'!J210</f>
        <v>106039.46</v>
      </c>
      <c r="K298" s="9">
        <f>'Fernvale Primary School'!K204+'Glenmere Primary School'!K195+'Little Hill Primary School'!K210</f>
        <v>8988.48</v>
      </c>
      <c r="L298" s="9">
        <f>'Fernvale Primary School'!L204+'Glenmere Primary School'!L195+'Little Hill Primary School'!L210</f>
        <v>0</v>
      </c>
      <c r="M298" s="9">
        <f>'Fernvale Primary School'!M204+'Glenmere Primary School'!M195+'Little Hill Primary School'!M210</f>
        <v>-97050.98</v>
      </c>
      <c r="N298" s="7">
        <f t="shared" si="61"/>
        <v>11.797262718501907</v>
      </c>
      <c r="P298" s="9">
        <f>'Fernvale Primary School'!P204+'Glenmere Primary School'!P195+'Little Hill Primary School'!P210</f>
        <v>8988.48</v>
      </c>
      <c r="Q298" s="9">
        <f>'Fernvale Primary School'!Q204+'Glenmere Primary School'!Q195+'Little Hill Primary School'!Q210</f>
        <v>8988.48</v>
      </c>
      <c r="R298" s="9">
        <f>'Fernvale Primary School'!R204+'Glenmere Primary School'!R195+'Little Hill Primary School'!R210</f>
        <v>0</v>
      </c>
      <c r="T298" s="9">
        <f>'Fernvale Primary School'!T204+'Glenmere Primary School'!T195+'Little Hill Primary School'!T210</f>
        <v>8988.48</v>
      </c>
      <c r="U298" s="9">
        <f>'Fernvale Primary School'!U204+'Glenmere Primary School'!U195+'Little Hill Primary School'!U210</f>
        <v>106039.46</v>
      </c>
      <c r="V298" s="9">
        <f>IF('Fernvale Primary School'!V204="",0,'Fernvale Primary School'!V204)+IF('Glenmere Primary School'!V195="",0,'Glenmere Primary School'!V195)+IF('Little Hill Primary School'!V210="",0,'Little Hill Primary School'!V210)</f>
        <v>0</v>
      </c>
      <c r="W298" s="9">
        <f>'Fernvale Primary School'!W204+'Glenmere Primary School'!W195+'Little Hill Primary School'!W210</f>
        <v>0</v>
      </c>
      <c r="X298" s="9">
        <f>'Fernvale Primary School'!X204+'Glenmere Primary School'!X195+'Little Hill Primary School'!X210</f>
        <v>106039.46</v>
      </c>
      <c r="Y298" s="9">
        <f>'Fernvale Primary School'!Y204+'Glenmere Primary School'!Y195+'Little Hill Primary School'!Y210</f>
        <v>-97050.98000000001</v>
      </c>
      <c r="Z298" s="7">
        <f t="shared" si="62"/>
        <v>-10.797262718501907</v>
      </c>
    </row>
    <row r="299" spans="2:26" hidden="1" outlineLevel="1" x14ac:dyDescent="0.25">
      <c r="C299" s="8" t="s">
        <v>306</v>
      </c>
      <c r="D299" s="9">
        <f>'Fernvale Primary School'!D205+'Glenmere Primary School'!D196+'Hinckley Parks Primary'!D209+'Little Hill Primary School'!D211+'Newlands Primary School'!D215+'Ravenhurst Primary School'!D200</f>
        <v>176</v>
      </c>
      <c r="E299" s="9">
        <f>'Fernvale Primary School'!E205+'Glenmere Primary School'!E196+'Hinckley Parks Primary'!E209+'Little Hill Primary School'!E211+'Newlands Primary School'!E215+'Ravenhurst Primary School'!E200</f>
        <v>83.33</v>
      </c>
      <c r="F299" s="9">
        <f>'Fernvale Primary School'!F205+'Glenmere Primary School'!F196+'Hinckley Parks Primary'!F209+'Little Hill Primary School'!F211+'Newlands Primary School'!F215+'Ravenhurst Primary School'!F200</f>
        <v>0</v>
      </c>
      <c r="G299" s="9">
        <f>'Fernvale Primary School'!G205+'Glenmere Primary School'!G196+'Hinckley Parks Primary'!G209+'Little Hill Primary School'!G211+'Newlands Primary School'!G215+'Ravenhurst Primary School'!G200</f>
        <v>-92.67</v>
      </c>
      <c r="H299" s="7">
        <f t="shared" si="60"/>
        <v>2.1120844833793351</v>
      </c>
      <c r="J299" s="9">
        <f>'Fernvale Primary School'!J205+'Glenmere Primary School'!J196+'Hinckley Parks Primary'!J209+'Little Hill Primary School'!J211+'Newlands Primary School'!J215+'Ravenhurst Primary School'!J200</f>
        <v>14427.19</v>
      </c>
      <c r="K299" s="9">
        <f>'Fernvale Primary School'!K205+'Glenmere Primary School'!K196+'Hinckley Parks Primary'!K209+'Little Hill Primary School'!K211+'Newlands Primary School'!K215+'Ravenhurst Primary School'!K200</f>
        <v>1000</v>
      </c>
      <c r="L299" s="9">
        <f>'Fernvale Primary School'!L205+'Glenmere Primary School'!L196+'Hinckley Parks Primary'!L209+'Little Hill Primary School'!L211+'Newlands Primary School'!L215+'Ravenhurst Primary School'!L200</f>
        <v>0</v>
      </c>
      <c r="M299" s="9">
        <f>'Fernvale Primary School'!M205+'Glenmere Primary School'!M196+'Hinckley Parks Primary'!M209+'Little Hill Primary School'!M211+'Newlands Primary School'!M215+'Ravenhurst Primary School'!M200</f>
        <v>-13427.19</v>
      </c>
      <c r="N299" s="7">
        <f t="shared" si="61"/>
        <v>14.427190000000001</v>
      </c>
      <c r="P299" s="9">
        <f>'Fernvale Primary School'!P205+'Glenmere Primary School'!P196+'Hinckley Parks Primary'!P209+'Little Hill Primary School'!P211+'Newlands Primary School'!P215+'Ravenhurst Primary School'!P200</f>
        <v>1000</v>
      </c>
      <c r="Q299" s="9">
        <f>'Fernvale Primary School'!Q205+'Glenmere Primary School'!Q196+'Hinckley Parks Primary'!Q209+'Little Hill Primary School'!Q211+'Newlands Primary School'!Q215+'Ravenhurst Primary School'!Q200</f>
        <v>1000</v>
      </c>
      <c r="R299" s="9">
        <f>'Fernvale Primary School'!R205+'Glenmere Primary School'!R196+'Hinckley Parks Primary'!R209+'Little Hill Primary School'!R211+'Newlands Primary School'!R215+'Ravenhurst Primary School'!R200</f>
        <v>0</v>
      </c>
      <c r="T299" s="9">
        <f>'Fernvale Primary School'!T205+'Glenmere Primary School'!T196+'Hinckley Parks Primary'!T209+'Little Hill Primary School'!T211+'Newlands Primary School'!T215+'Ravenhurst Primary School'!T200</f>
        <v>1000</v>
      </c>
      <c r="U299" s="9">
        <f>'Fernvale Primary School'!U205+'Glenmere Primary School'!U196+'Hinckley Parks Primary'!U209+'Little Hill Primary School'!U211+'Newlands Primary School'!U215+'Ravenhurst Primary School'!U200</f>
        <v>14427.19</v>
      </c>
      <c r="V299" s="9">
        <f>IF('Fernvale Primary School'!V205="",0,'Fernvale Primary School'!V205)+IF('Glenmere Primary School'!V196="",0,'Glenmere Primary School'!V196)+IF('Hinckley Parks Primary'!V209="",0,'Hinckley Parks Primary'!V209)+IF('Little Hill Primary School'!V211="",0,'Little Hill Primary School'!V211)+IF('Newlands Primary School'!V215="",0,'Newlands Primary School'!V215)+IF('Ravenhurst Primary School'!V200="",0,'Ravenhurst Primary School'!V200)</f>
        <v>0</v>
      </c>
      <c r="W299" s="9">
        <f>'Fernvale Primary School'!W205+'Glenmere Primary School'!W196+'Hinckley Parks Primary'!W209+'Little Hill Primary School'!W211+'Newlands Primary School'!W215+'Ravenhurst Primary School'!W200</f>
        <v>0</v>
      </c>
      <c r="X299" s="9">
        <f>'Fernvale Primary School'!X205+'Glenmere Primary School'!X196+'Hinckley Parks Primary'!X209+'Little Hill Primary School'!X211+'Newlands Primary School'!X215+'Ravenhurst Primary School'!X200</f>
        <v>14427.19</v>
      </c>
      <c r="Y299" s="9">
        <f>'Fernvale Primary School'!Y205+'Glenmere Primary School'!Y196+'Hinckley Parks Primary'!Y209+'Little Hill Primary School'!Y211+'Newlands Primary School'!Y215+'Ravenhurst Primary School'!Y200</f>
        <v>-13427.19</v>
      </c>
      <c r="Z299" s="7">
        <f t="shared" si="62"/>
        <v>-13.427190000000001</v>
      </c>
    </row>
    <row r="300" spans="2:26" hidden="1" outlineLevel="1" x14ac:dyDescent="0.25">
      <c r="C300" s="8" t="s">
        <v>307</v>
      </c>
      <c r="D300" s="9">
        <f>'Fernvale Primary School'!D206+'Hollycroft Primary School'!D177+'New Lubbesthorpe Primary School'!D217+'Newlands Primary School'!D216</f>
        <v>0</v>
      </c>
      <c r="E300" s="9">
        <f>'Fernvale Primary School'!E206+'Hollycroft Primary School'!E177+'New Lubbesthorpe Primary School'!E217+'Newlands Primary School'!E216</f>
        <v>0</v>
      </c>
      <c r="F300" s="9">
        <f>'Fernvale Primary School'!F206+'Hollycroft Primary School'!F177+'New Lubbesthorpe Primary School'!F217+'Newlands Primary School'!F216</f>
        <v>0</v>
      </c>
      <c r="G300" s="9">
        <f>'Fernvale Primary School'!G206+'Hollycroft Primary School'!G177+'New Lubbesthorpe Primary School'!G217+'Newlands Primary School'!G216</f>
        <v>0</v>
      </c>
      <c r="H300" s="7">
        <f t="shared" si="60"/>
        <v>0</v>
      </c>
      <c r="J300" s="9">
        <f>'Fernvale Primary School'!J206+'Hollycroft Primary School'!J177+'New Lubbesthorpe Primary School'!J217+'Newlands Primary School'!J216</f>
        <v>16558.419999999998</v>
      </c>
      <c r="K300" s="9">
        <f>'Fernvale Primary School'!K206+'Hollycroft Primary School'!K177+'New Lubbesthorpe Primary School'!K217+'Newlands Primary School'!K216</f>
        <v>8048</v>
      </c>
      <c r="L300" s="9">
        <f>'Fernvale Primary School'!L206+'Hollycroft Primary School'!L177+'New Lubbesthorpe Primary School'!L217+'Newlands Primary School'!L216</f>
        <v>0</v>
      </c>
      <c r="M300" s="9">
        <f>'Fernvale Primary School'!M206+'Hollycroft Primary School'!M177+'New Lubbesthorpe Primary School'!M217+'Newlands Primary School'!M216</f>
        <v>-8510.42</v>
      </c>
      <c r="N300" s="7">
        <f t="shared" si="61"/>
        <v>2.0574577534791252</v>
      </c>
      <c r="P300" s="9">
        <f>'Fernvale Primary School'!P206+'Hollycroft Primary School'!P177+'New Lubbesthorpe Primary School'!P217+'Newlands Primary School'!P216</f>
        <v>19392</v>
      </c>
      <c r="Q300" s="9">
        <f>'Fernvale Primary School'!Q206+'Hollycroft Primary School'!Q177+'New Lubbesthorpe Primary School'!Q217+'Newlands Primary School'!Q216</f>
        <v>8048</v>
      </c>
      <c r="R300" s="9">
        <f>'Fernvale Primary School'!R206+'Hollycroft Primary School'!R177+'New Lubbesthorpe Primary School'!R217+'Newlands Primary School'!R216</f>
        <v>11344</v>
      </c>
      <c r="T300" s="9">
        <f>'Fernvale Primary School'!T206+'Hollycroft Primary School'!T177+'New Lubbesthorpe Primary School'!T217+'Newlands Primary School'!T216</f>
        <v>8048</v>
      </c>
      <c r="U300" s="9">
        <f>'Fernvale Primary School'!U206+'Hollycroft Primary School'!U177+'New Lubbesthorpe Primary School'!U217+'Newlands Primary School'!U216</f>
        <v>16558.419999999998</v>
      </c>
      <c r="V300" s="9">
        <f>IF('Fernvale Primary School'!V206="",0,'Fernvale Primary School'!V206)+IF('Hollycroft Primary School'!V177="",0,'Hollycroft Primary School'!V177)+IF('New Lubbesthorpe Primary School'!V217="",0,'New Lubbesthorpe Primary School'!V217)+IF('Newlands Primary School'!V216="",0,'Newlands Primary School'!V216)</f>
        <v>0</v>
      </c>
      <c r="W300" s="9">
        <f>'Fernvale Primary School'!W206+'Hollycroft Primary School'!W177+'New Lubbesthorpe Primary School'!W217+'Newlands Primary School'!W216</f>
        <v>0</v>
      </c>
      <c r="X300" s="9">
        <f>'Fernvale Primary School'!X206+'Hollycroft Primary School'!X177+'New Lubbesthorpe Primary School'!X217+'Newlands Primary School'!X216</f>
        <v>16558.419999999998</v>
      </c>
      <c r="Y300" s="9">
        <f>'Fernvale Primary School'!Y206+'Hollycroft Primary School'!Y177+'New Lubbesthorpe Primary School'!Y217+'Newlands Primary School'!Y216</f>
        <v>-8510.42</v>
      </c>
      <c r="Z300" s="7">
        <f t="shared" si="62"/>
        <v>-1.0574577534791252</v>
      </c>
    </row>
    <row r="301" spans="2:26" hidden="1" outlineLevel="1" x14ac:dyDescent="0.25">
      <c r="C301" s="8" t="s">
        <v>308</v>
      </c>
      <c r="D301" s="9">
        <f>'Glenmere Primary School'!D197+'Hinckley Parks Primary'!D210+'Langmoor Primary School'!D190+'New Lubbesthorpe Primary School'!D214</f>
        <v>0</v>
      </c>
      <c r="E301" s="9">
        <f>'Glenmere Primary School'!E197+'Hinckley Parks Primary'!E210+'Langmoor Primary School'!E190+'New Lubbesthorpe Primary School'!E214</f>
        <v>867.83</v>
      </c>
      <c r="F301" s="9">
        <f>'Glenmere Primary School'!F197+'Hinckley Parks Primary'!F210+'Langmoor Primary School'!F190+'New Lubbesthorpe Primary School'!F214</f>
        <v>0</v>
      </c>
      <c r="G301" s="9">
        <f>'Glenmere Primary School'!G197+'Hinckley Parks Primary'!G210+'Langmoor Primary School'!G190+'New Lubbesthorpe Primary School'!G214</f>
        <v>867.83</v>
      </c>
      <c r="H301" s="7">
        <f t="shared" si="60"/>
        <v>0</v>
      </c>
      <c r="J301" s="9">
        <f>'Glenmere Primary School'!J197+'Hinckley Parks Primary'!J210+'Langmoor Primary School'!J190+'New Lubbesthorpe Primary School'!J214</f>
        <v>74943.649999999994</v>
      </c>
      <c r="K301" s="9">
        <f>'Glenmere Primary School'!K197+'Hinckley Parks Primary'!K210+'Langmoor Primary School'!K190+'New Lubbesthorpe Primary School'!K214</f>
        <v>76234</v>
      </c>
      <c r="L301" s="9">
        <f>'Glenmere Primary School'!L197+'Hinckley Parks Primary'!L210+'Langmoor Primary School'!L190+'New Lubbesthorpe Primary School'!L214</f>
        <v>0</v>
      </c>
      <c r="M301" s="9">
        <f>'Glenmere Primary School'!M197+'Hinckley Parks Primary'!M210+'Langmoor Primary School'!M190+'New Lubbesthorpe Primary School'!M214</f>
        <v>1290.3499999999999</v>
      </c>
      <c r="N301" s="7">
        <f t="shared" si="61"/>
        <v>0.98307382532728171</v>
      </c>
      <c r="P301" s="9">
        <f>'Glenmere Primary School'!P197+'Hinckley Parks Primary'!P210+'Langmoor Primary School'!P190+'New Lubbesthorpe Primary School'!P214</f>
        <v>35000</v>
      </c>
      <c r="Q301" s="9">
        <f>'Glenmere Primary School'!Q197+'Hinckley Parks Primary'!Q210+'Langmoor Primary School'!Q190+'New Lubbesthorpe Primary School'!Q214</f>
        <v>76234</v>
      </c>
      <c r="R301" s="9">
        <f>'Glenmere Primary School'!R197+'Hinckley Parks Primary'!R210+'Langmoor Primary School'!R190+'New Lubbesthorpe Primary School'!R214</f>
        <v>-41234</v>
      </c>
      <c r="T301" s="9">
        <f>'Glenmere Primary School'!T197+'Hinckley Parks Primary'!T210+'Langmoor Primary School'!T190+'New Lubbesthorpe Primary School'!T214</f>
        <v>76234</v>
      </c>
      <c r="U301" s="9">
        <f>'Glenmere Primary School'!U197+'Hinckley Parks Primary'!U210+'Langmoor Primary School'!U190+'New Lubbesthorpe Primary School'!U214</f>
        <v>74943.649999999994</v>
      </c>
      <c r="V301" s="9">
        <f>IF('Glenmere Primary School'!V197="",0,'Glenmere Primary School'!V197)+IF('Hinckley Parks Primary'!V210="",0,'Hinckley Parks Primary'!V210)+IF('Langmoor Primary School'!V190="",0,'Langmoor Primary School'!V190)+IF('New Lubbesthorpe Primary School'!V214="",0,'New Lubbesthorpe Primary School'!V214)</f>
        <v>0</v>
      </c>
      <c r="W301" s="9">
        <f>'Glenmere Primary School'!W197+'Hinckley Parks Primary'!W210+'Langmoor Primary School'!W190+'New Lubbesthorpe Primary School'!W214</f>
        <v>0</v>
      </c>
      <c r="X301" s="9">
        <f>'Glenmere Primary School'!X197+'Hinckley Parks Primary'!X210+'Langmoor Primary School'!X190+'New Lubbesthorpe Primary School'!X214</f>
        <v>74943.649999999994</v>
      </c>
      <c r="Y301" s="9">
        <f>'Glenmere Primary School'!Y197+'Hinckley Parks Primary'!Y210+'Langmoor Primary School'!Y190+'New Lubbesthorpe Primary School'!Y214</f>
        <v>1290.3499999999999</v>
      </c>
      <c r="Z301" s="7">
        <f t="shared" si="62"/>
        <v>1.692617467271821E-2</v>
      </c>
    </row>
    <row r="302" spans="2:26" hidden="1" outlineLevel="1" x14ac:dyDescent="0.25">
      <c r="C302" s="8" t="s">
        <v>309</v>
      </c>
      <c r="D302" s="9">
        <f>'Hinckley Parks Primary'!D211+'New Lubbesthorpe Primary School'!D216</f>
        <v>0</v>
      </c>
      <c r="E302" s="9">
        <f>'Hinckley Parks Primary'!E211+'New Lubbesthorpe Primary School'!E216</f>
        <v>2771.59</v>
      </c>
      <c r="F302" s="9">
        <f>'Hinckley Parks Primary'!F211+'New Lubbesthorpe Primary School'!F216</f>
        <v>0</v>
      </c>
      <c r="G302" s="9">
        <f>'Hinckley Parks Primary'!G211+'New Lubbesthorpe Primary School'!G216</f>
        <v>2771.59</v>
      </c>
      <c r="H302" s="7">
        <f t="shared" si="60"/>
        <v>0</v>
      </c>
      <c r="J302" s="9">
        <f>'Hinckley Parks Primary'!J211+'New Lubbesthorpe Primary School'!J216</f>
        <v>0</v>
      </c>
      <c r="K302" s="9">
        <f>'Hinckley Parks Primary'!K211+'New Lubbesthorpe Primary School'!K216</f>
        <v>64751</v>
      </c>
      <c r="L302" s="9">
        <f>'Hinckley Parks Primary'!L211+'New Lubbesthorpe Primary School'!L216</f>
        <v>0</v>
      </c>
      <c r="M302" s="9">
        <f>'Hinckley Parks Primary'!M211+'New Lubbesthorpe Primary School'!M216</f>
        <v>64751</v>
      </c>
      <c r="N302" s="7">
        <f t="shared" si="61"/>
        <v>0</v>
      </c>
      <c r="P302" s="9">
        <f>'Hinckley Parks Primary'!P211+'New Lubbesthorpe Primary School'!P216</f>
        <v>0</v>
      </c>
      <c r="Q302" s="9">
        <f>'Hinckley Parks Primary'!Q211+'New Lubbesthorpe Primary School'!Q216</f>
        <v>64751</v>
      </c>
      <c r="R302" s="9">
        <f>'Hinckley Parks Primary'!R211+'New Lubbesthorpe Primary School'!R216</f>
        <v>-64751</v>
      </c>
      <c r="T302" s="9">
        <f>'Hinckley Parks Primary'!T211+'New Lubbesthorpe Primary School'!T216</f>
        <v>64751</v>
      </c>
      <c r="U302" s="9">
        <f>'Hinckley Parks Primary'!U211+'New Lubbesthorpe Primary School'!U216</f>
        <v>0</v>
      </c>
      <c r="V302" s="9">
        <f>IF('Hinckley Parks Primary'!V211="",0,'Hinckley Parks Primary'!V211)+IF('New Lubbesthorpe Primary School'!V216="",0,'New Lubbesthorpe Primary School'!V216)</f>
        <v>0</v>
      </c>
      <c r="W302" s="9">
        <f>'Hinckley Parks Primary'!W211+'New Lubbesthorpe Primary School'!W216</f>
        <v>0</v>
      </c>
      <c r="X302" s="9">
        <f>'Hinckley Parks Primary'!X211+'New Lubbesthorpe Primary School'!X216</f>
        <v>0</v>
      </c>
      <c r="Y302" s="9">
        <f>'Hinckley Parks Primary'!Y211+'New Lubbesthorpe Primary School'!Y216</f>
        <v>64751</v>
      </c>
      <c r="Z302" s="7">
        <f t="shared" si="62"/>
        <v>1</v>
      </c>
    </row>
    <row r="303" spans="2:26" hidden="1" outlineLevel="1" x14ac:dyDescent="0.25">
      <c r="C303" s="8" t="s">
        <v>310</v>
      </c>
      <c r="D303" s="9">
        <f>'Hollycroft Primary School'!D176+'New Lubbesthorpe Primary School'!D215</f>
        <v>9065.35</v>
      </c>
      <c r="E303" s="9">
        <f>'Hollycroft Primary School'!E176+'New Lubbesthorpe Primary School'!E215</f>
        <v>0</v>
      </c>
      <c r="F303" s="9">
        <f>'Hollycroft Primary School'!F176+'New Lubbesthorpe Primary School'!F215</f>
        <v>0</v>
      </c>
      <c r="G303" s="9">
        <f>'Hollycroft Primary School'!G176+'New Lubbesthorpe Primary School'!G215</f>
        <v>-9065.35</v>
      </c>
      <c r="H303" s="7">
        <f t="shared" si="60"/>
        <v>0</v>
      </c>
      <c r="J303" s="9">
        <f>'Hollycroft Primary School'!J176+'New Lubbesthorpe Primary School'!J215</f>
        <v>9065.35</v>
      </c>
      <c r="K303" s="9">
        <f>'Hollycroft Primary School'!K176+'New Lubbesthorpe Primary School'!K215</f>
        <v>4529</v>
      </c>
      <c r="L303" s="9">
        <f>'Hollycroft Primary School'!L176+'New Lubbesthorpe Primary School'!L215</f>
        <v>0</v>
      </c>
      <c r="M303" s="9">
        <f>'Hollycroft Primary School'!M176+'New Lubbesthorpe Primary School'!M215</f>
        <v>-4536.3500000000004</v>
      </c>
      <c r="N303" s="7">
        <f t="shared" si="61"/>
        <v>2.0016228748068006</v>
      </c>
      <c r="P303" s="9">
        <f>'Hollycroft Primary School'!P176+'New Lubbesthorpe Primary School'!P215</f>
        <v>4343.0200000000004</v>
      </c>
      <c r="Q303" s="9">
        <f>'Hollycroft Primary School'!Q176+'New Lubbesthorpe Primary School'!Q215</f>
        <v>4529</v>
      </c>
      <c r="R303" s="9">
        <f>'Hollycroft Primary School'!R176+'New Lubbesthorpe Primary School'!R215</f>
        <v>-185.98</v>
      </c>
      <c r="T303" s="9">
        <f>'Hollycroft Primary School'!T176+'New Lubbesthorpe Primary School'!T215</f>
        <v>4529</v>
      </c>
      <c r="U303" s="9">
        <f>'Hollycroft Primary School'!U176+'New Lubbesthorpe Primary School'!U215</f>
        <v>9065.35</v>
      </c>
      <c r="V303" s="9">
        <f>IF('Hollycroft Primary School'!V176="",0,'Hollycroft Primary School'!V176)+IF('New Lubbesthorpe Primary School'!V215="",0,'New Lubbesthorpe Primary School'!V215)</f>
        <v>0</v>
      </c>
      <c r="W303" s="9">
        <f>'Hollycroft Primary School'!W176+'New Lubbesthorpe Primary School'!W215</f>
        <v>0</v>
      </c>
      <c r="X303" s="9">
        <f>'Hollycroft Primary School'!X176+'New Lubbesthorpe Primary School'!X215</f>
        <v>9065.35</v>
      </c>
      <c r="Y303" s="9">
        <f>'Hollycroft Primary School'!Y176+'New Lubbesthorpe Primary School'!Y215</f>
        <v>-4536.3500000000004</v>
      </c>
      <c r="Z303" s="7">
        <f t="shared" si="62"/>
        <v>-1.0016228748068008</v>
      </c>
    </row>
    <row r="304" spans="2:26" hidden="1" outlineLevel="1" x14ac:dyDescent="0.25">
      <c r="C304" s="8" t="s">
        <v>311</v>
      </c>
      <c r="D304" s="9">
        <f>'OWLS Academy Trust'!D93</f>
        <v>0</v>
      </c>
      <c r="E304" s="9">
        <f>'OWLS Academy Trust'!E93</f>
        <v>0</v>
      </c>
      <c r="F304" s="9">
        <f>'OWLS Academy Trust'!F93</f>
        <v>0</v>
      </c>
      <c r="G304" s="9">
        <f>'OWLS Academy Trust'!G93</f>
        <v>0</v>
      </c>
      <c r="H304" s="7">
        <f t="shared" si="60"/>
        <v>0</v>
      </c>
      <c r="J304" s="9">
        <f>'OWLS Academy Trust'!J93</f>
        <v>524.69000000000005</v>
      </c>
      <c r="K304" s="9">
        <f>'OWLS Academy Trust'!K93</f>
        <v>0</v>
      </c>
      <c r="L304" s="9">
        <f>'OWLS Academy Trust'!L93</f>
        <v>0</v>
      </c>
      <c r="M304" s="9">
        <f>'OWLS Academy Trust'!M93</f>
        <v>-524.69000000000005</v>
      </c>
      <c r="N304" s="7">
        <f t="shared" si="61"/>
        <v>0</v>
      </c>
      <c r="P304" s="9">
        <f>'OWLS Academy Trust'!P93</f>
        <v>0</v>
      </c>
      <c r="Q304" s="9">
        <f>'OWLS Academy Trust'!Q93</f>
        <v>0</v>
      </c>
      <c r="R304" s="9">
        <f>'OWLS Academy Trust'!R93</f>
        <v>0</v>
      </c>
      <c r="T304" s="9">
        <f>'OWLS Academy Trust'!T93</f>
        <v>0</v>
      </c>
      <c r="U304" s="9">
        <f>'OWLS Academy Trust'!U93</f>
        <v>524.69000000000005</v>
      </c>
      <c r="V304" s="9">
        <f>IF('OWLS Academy Trust'!V93="",0,'OWLS Academy Trust'!V93)</f>
        <v>0</v>
      </c>
      <c r="W304" s="9">
        <f>'OWLS Academy Trust'!W93</f>
        <v>0</v>
      </c>
      <c r="X304" s="9">
        <f>'OWLS Academy Trust'!X93</f>
        <v>524.69000000000005</v>
      </c>
      <c r="Y304" s="9">
        <f>'OWLS Academy Trust'!Y93</f>
        <v>-524.69000000000005</v>
      </c>
      <c r="Z304" s="7">
        <f t="shared" si="62"/>
        <v>0</v>
      </c>
    </row>
    <row r="305" spans="2:27" collapsed="1" x14ac:dyDescent="0.25">
      <c r="B305" t="s">
        <v>312</v>
      </c>
      <c r="D305" s="6">
        <f>SUM(D306:D306)</f>
        <v>0</v>
      </c>
      <c r="E305" s="6">
        <f>SUM(E306:E306)</f>
        <v>112630.00999999998</v>
      </c>
      <c r="F305" s="6">
        <f>SUM(F306:F306)</f>
        <v>0</v>
      </c>
      <c r="G305" s="6">
        <f>SUM(G306:G306)</f>
        <v>112630.00999999998</v>
      </c>
      <c r="H305" s="7">
        <f t="shared" si="60"/>
        <v>0</v>
      </c>
      <c r="J305" s="6">
        <f>SUM(J306:J306)</f>
        <v>0</v>
      </c>
      <c r="K305" s="6">
        <f>SUM(K306:K306)</f>
        <v>152280.00999999998</v>
      </c>
      <c r="L305" s="6">
        <f>SUM(L306:L306)</f>
        <v>0</v>
      </c>
      <c r="M305" s="6">
        <f>SUM(M306:M306)</f>
        <v>152280.00999999998</v>
      </c>
      <c r="N305" s="7">
        <f t="shared" si="61"/>
        <v>0</v>
      </c>
      <c r="P305" s="6">
        <f>SUM(P306:P306)</f>
        <v>43680.72</v>
      </c>
      <c r="Q305" s="6">
        <f>SUM(Q306:Q306)</f>
        <v>152280.00999999998</v>
      </c>
      <c r="R305" s="6">
        <f>SUM(R306:R306)</f>
        <v>-108599.28999999998</v>
      </c>
      <c r="T305" s="6">
        <f t="shared" ref="T305:Y305" si="64">SUM(T306:T306)</f>
        <v>152280.00999999998</v>
      </c>
      <c r="U305" s="6">
        <f t="shared" si="64"/>
        <v>0</v>
      </c>
      <c r="V305" s="6">
        <f t="shared" si="64"/>
        <v>0</v>
      </c>
      <c r="W305" s="6">
        <f t="shared" si="64"/>
        <v>0</v>
      </c>
      <c r="X305" s="6">
        <f t="shared" si="64"/>
        <v>0</v>
      </c>
      <c r="Y305" s="6">
        <f t="shared" si="64"/>
        <v>152280.00999999998</v>
      </c>
      <c r="Z305" s="7">
        <f t="shared" si="62"/>
        <v>1</v>
      </c>
    </row>
    <row r="306" spans="2:27" hidden="1" outlineLevel="1" x14ac:dyDescent="0.25">
      <c r="C306" s="8" t="s">
        <v>313</v>
      </c>
      <c r="D306" s="9">
        <f>'Fernvale Primary School'!D208+'Hinckley Parks Primary'!D213+'Hollycroft Primary School'!D179+'Little Hill Primary School'!D213+'Newlands Primary School'!D218+'Ravenhurst Primary School'!D202</f>
        <v>0</v>
      </c>
      <c r="E306" s="9">
        <f>'Fernvale Primary School'!E208+'Hinckley Parks Primary'!E213+'Hollycroft Primary School'!E179+'Little Hill Primary School'!E213+'Newlands Primary School'!E218+'Ravenhurst Primary School'!E202</f>
        <v>112630.00999999998</v>
      </c>
      <c r="F306" s="9">
        <f>'Fernvale Primary School'!F208+'Hinckley Parks Primary'!F213+'Hollycroft Primary School'!F179+'Little Hill Primary School'!F213+'Newlands Primary School'!F218+'Ravenhurst Primary School'!F202</f>
        <v>0</v>
      </c>
      <c r="G306" s="9">
        <f>'Fernvale Primary School'!G208+'Hinckley Parks Primary'!G213+'Hollycroft Primary School'!G179+'Little Hill Primary School'!G213+'Newlands Primary School'!G218+'Ravenhurst Primary School'!G202</f>
        <v>112630.00999999998</v>
      </c>
      <c r="H306" s="7">
        <f t="shared" si="60"/>
        <v>0</v>
      </c>
      <c r="J306" s="9">
        <f>'Fernvale Primary School'!J208+'Hinckley Parks Primary'!J213+'Hollycroft Primary School'!J179+'Little Hill Primary School'!J213+'Newlands Primary School'!J218+'Ravenhurst Primary School'!J202</f>
        <v>0</v>
      </c>
      <c r="K306" s="9">
        <f>'Fernvale Primary School'!K208+'Hinckley Parks Primary'!K213+'Hollycroft Primary School'!K179+'Little Hill Primary School'!K213+'Newlands Primary School'!K218+'Ravenhurst Primary School'!K202</f>
        <v>152280.00999999998</v>
      </c>
      <c r="L306" s="9">
        <f>'Fernvale Primary School'!L208+'Hinckley Parks Primary'!L213+'Hollycroft Primary School'!L179+'Little Hill Primary School'!L213+'Newlands Primary School'!L218+'Ravenhurst Primary School'!L202</f>
        <v>0</v>
      </c>
      <c r="M306" s="9">
        <f>'Fernvale Primary School'!M208+'Hinckley Parks Primary'!M213+'Hollycroft Primary School'!M179+'Little Hill Primary School'!M213+'Newlands Primary School'!M218+'Ravenhurst Primary School'!M202</f>
        <v>152280.00999999998</v>
      </c>
      <c r="N306" s="7">
        <f t="shared" si="61"/>
        <v>0</v>
      </c>
      <c r="P306" s="9">
        <f>'Fernvale Primary School'!P208+'Hinckley Parks Primary'!P213+'Hollycroft Primary School'!P179+'Little Hill Primary School'!P213+'Newlands Primary School'!P218+'Ravenhurst Primary School'!P202</f>
        <v>43680.72</v>
      </c>
      <c r="Q306" s="9">
        <f>'Fernvale Primary School'!Q208+'Hinckley Parks Primary'!Q213+'Hollycroft Primary School'!Q179+'Little Hill Primary School'!Q213+'Newlands Primary School'!Q218+'Ravenhurst Primary School'!Q202</f>
        <v>152280.00999999998</v>
      </c>
      <c r="R306" s="9">
        <f>'Fernvale Primary School'!R208+'Hinckley Parks Primary'!R213+'Hollycroft Primary School'!R179+'Little Hill Primary School'!R213+'Newlands Primary School'!R218+'Ravenhurst Primary School'!R202</f>
        <v>-108599.28999999998</v>
      </c>
      <c r="T306" s="9">
        <f>'Fernvale Primary School'!T208+'Hinckley Parks Primary'!T213+'Hollycroft Primary School'!T179+'Little Hill Primary School'!T213+'Newlands Primary School'!T218+'Ravenhurst Primary School'!T202</f>
        <v>152280.00999999998</v>
      </c>
      <c r="U306" s="9">
        <f>'Fernvale Primary School'!U208+'Hinckley Parks Primary'!U213+'Hollycroft Primary School'!U179+'Little Hill Primary School'!U213+'Newlands Primary School'!U218+'Ravenhurst Primary School'!U202</f>
        <v>0</v>
      </c>
      <c r="V306" s="9">
        <f>IF('Fernvale Primary School'!V208="",0,'Fernvale Primary School'!V208)+IF('Hinckley Parks Primary'!V213="",0,'Hinckley Parks Primary'!V213)+IF('Hollycroft Primary School'!V179="",0,'Hollycroft Primary School'!V179)+IF('Little Hill Primary School'!V213="",0,'Little Hill Primary School'!V213)+IF('Newlands Primary School'!V218="",0,'Newlands Primary School'!V218)+IF('Ravenhurst Primary School'!V202="",0,'Ravenhurst Primary School'!V202)</f>
        <v>0</v>
      </c>
      <c r="W306" s="9">
        <f>'Fernvale Primary School'!W208+'Hinckley Parks Primary'!W213+'Hollycroft Primary School'!W179+'Little Hill Primary School'!W213+'Newlands Primary School'!W218+'Ravenhurst Primary School'!W202</f>
        <v>0</v>
      </c>
      <c r="X306" s="9">
        <f>'Fernvale Primary School'!X208+'Hinckley Parks Primary'!X213+'Hollycroft Primary School'!X179+'Little Hill Primary School'!X213+'Newlands Primary School'!X218+'Ravenhurst Primary School'!X202</f>
        <v>0</v>
      </c>
      <c r="Y306" s="9">
        <f>'Fernvale Primary School'!Y208+'Hinckley Parks Primary'!Y213+'Hollycroft Primary School'!Y179+'Little Hill Primary School'!Y213+'Newlands Primary School'!Y218+'Ravenhurst Primary School'!Y202</f>
        <v>152280.00999999998</v>
      </c>
      <c r="Z306" s="7">
        <f t="shared" si="62"/>
        <v>1</v>
      </c>
    </row>
    <row r="307" spans="2:27" x14ac:dyDescent="0.25">
      <c r="B307" s="14" t="s">
        <v>314</v>
      </c>
      <c r="C307" s="2"/>
      <c r="D307" s="11">
        <f>D135+D157+D160+D165+D179+D184+D205+D215+D221+D234+D256+D264+D279+D283+D286+D289+D294+D296+D305</f>
        <v>614778.37</v>
      </c>
      <c r="E307" s="11">
        <f>E135+E157+E160+E165+E179+E184+E205+E215+E221+E234+E256+E264+E279+E283+E286+E289+E294+E296+E305</f>
        <v>458235.20999999996</v>
      </c>
      <c r="F307" s="11">
        <f>F135+F157+F160+F165+F179+F184+F205+F215+F221+F234+F256+F264+F279+F283+F286+F289+F294+F296+F305</f>
        <v>0</v>
      </c>
      <c r="G307" s="11">
        <f>G135+G157+G160+G165+G179+G184+G205+G215+G221+G234+G256+G264+G279+G283+G286+G289+G294+G296+G305</f>
        <v>-156543.16</v>
      </c>
      <c r="H307" s="12">
        <f t="shared" si="60"/>
        <v>1.3416218496173615</v>
      </c>
      <c r="I307" s="2"/>
      <c r="J307" s="11">
        <f>J135+J157+J160+J165+J179+J184+J205+J215+J221+J234+J256+J264+J279+J283+J286+J289+J294+J296+J305</f>
        <v>6068418.379999999</v>
      </c>
      <c r="K307" s="11">
        <f>K135+K157+K160+K165+K179+K184+K205+K215+K221+K234+K256+K264+K279+K283+K286+K289+K294+K296+K305</f>
        <v>6204952.0999999996</v>
      </c>
      <c r="L307" s="11">
        <f>L135+L157+L160+L165+L179+L184+L205+L215+L221+L234+L256+L264+L279+L283+L286+L289+L294+L296+L305</f>
        <v>0</v>
      </c>
      <c r="M307" s="11">
        <f>M135+M157+M160+M165+M179+M184+M205+M215+M221+M234+M256+M264+M279+M283+M286+M289+M294+M296+M305</f>
        <v>136533.71999999994</v>
      </c>
      <c r="N307" s="12">
        <f t="shared" si="61"/>
        <v>0.97799600741478721</v>
      </c>
      <c r="O307" s="2"/>
      <c r="P307" s="11">
        <f>P135+P157+P160+P165+P179+P184+P205+P215+P221+P234+P256+P264+P279+P283+P286+P289+P294+P296+P305</f>
        <v>4901777.1700000009</v>
      </c>
      <c r="Q307" s="11">
        <f>Q135+Q157+Q160+Q165+Q179+Q184+Q205+Q215+Q221+Q234+Q256+Q264+Q279+Q283+Q286+Q289+Q294+Q296+Q305</f>
        <v>6204952.0999999996</v>
      </c>
      <c r="R307" s="11">
        <f>R135+R157+R160+R165+R179+R184+R205+R215+R221+R234+R256+R264+R279+R283+R286+R289+R294+R296+R305</f>
        <v>-1303174.93</v>
      </c>
      <c r="S307" s="2"/>
      <c r="T307" s="11">
        <f t="shared" ref="T307:Y307" si="65">T135+T157+T160+T165+T179+T184+T205+T215+T221+T234+T256+T264+T279+T283+T286+T289+T294+T296+T305</f>
        <v>6204952.0999999996</v>
      </c>
      <c r="U307" s="11">
        <f t="shared" si="65"/>
        <v>6068418.379999999</v>
      </c>
      <c r="V307" s="11">
        <f t="shared" si="65"/>
        <v>0</v>
      </c>
      <c r="W307" s="11">
        <f t="shared" si="65"/>
        <v>0</v>
      </c>
      <c r="X307" s="11">
        <f t="shared" si="65"/>
        <v>6068418.379999999</v>
      </c>
      <c r="Y307" s="11">
        <f t="shared" si="65"/>
        <v>136533.71999999997</v>
      </c>
      <c r="Z307" s="12">
        <f t="shared" si="62"/>
        <v>2.2003992585212701E-2</v>
      </c>
      <c r="AA307" s="2"/>
    </row>
    <row r="308" spans="2:27" x14ac:dyDescent="0.25">
      <c r="J308" s="6"/>
      <c r="K308" s="6"/>
      <c r="L308" s="6"/>
    </row>
    <row r="309" spans="2:27" ht="17.25" x14ac:dyDescent="0.3">
      <c r="B309" s="10" t="s">
        <v>315</v>
      </c>
      <c r="C309" s="2"/>
      <c r="D309" s="11">
        <f>D132+D307</f>
        <v>1913166.54</v>
      </c>
      <c r="E309" s="11">
        <f>E132+E307</f>
        <v>1650043.77</v>
      </c>
      <c r="F309" s="11">
        <f>F132+F307</f>
        <v>0</v>
      </c>
      <c r="G309" s="11">
        <f>G132+G307</f>
        <v>-263122.77</v>
      </c>
      <c r="H309" s="12">
        <f>IF(E309&lt;&gt;0, (D309+F309)/E309, 0)</f>
        <v>1.1594641153064684</v>
      </c>
      <c r="I309" s="2"/>
      <c r="J309" s="11">
        <f>J132+J307</f>
        <v>20745081.300000001</v>
      </c>
      <c r="K309" s="11">
        <f>K132+K307</f>
        <v>20803355.309999999</v>
      </c>
      <c r="L309" s="11">
        <f>L132+L307</f>
        <v>0</v>
      </c>
      <c r="M309" s="11">
        <f>M132+M307</f>
        <v>58274.009999999893</v>
      </c>
      <c r="N309" s="12">
        <f>IF(K309&lt;&gt;0, (J309+L309)/K309, 0)</f>
        <v>0.99719881677106259</v>
      </c>
      <c r="O309" s="2"/>
      <c r="P309" s="11">
        <f>P132+P307</f>
        <v>19607080.050000001</v>
      </c>
      <c r="Q309" s="11">
        <f>Q132+Q307</f>
        <v>20803355.309999999</v>
      </c>
      <c r="R309" s="11">
        <f>R132+R307</f>
        <v>-1196275.26</v>
      </c>
      <c r="S309" s="2"/>
      <c r="T309" s="11">
        <f t="shared" ref="T309:Y309" si="66">T132+T307</f>
        <v>20803355.309999999</v>
      </c>
      <c r="U309" s="11">
        <f t="shared" si="66"/>
        <v>20745081.300000001</v>
      </c>
      <c r="V309" s="11">
        <f t="shared" si="66"/>
        <v>0</v>
      </c>
      <c r="W309" s="11">
        <f t="shared" si="66"/>
        <v>0</v>
      </c>
      <c r="X309" s="11">
        <f t="shared" si="66"/>
        <v>20745081.300000001</v>
      </c>
      <c r="Y309" s="11">
        <f t="shared" si="66"/>
        <v>58274.009999999951</v>
      </c>
      <c r="Z309" s="12">
        <f>IF(T309&lt;&gt;0, Y309/T309, 0)</f>
        <v>2.8011832289375031E-3</v>
      </c>
      <c r="AA309" s="2"/>
    </row>
    <row r="310" spans="2:27" x14ac:dyDescent="0.25">
      <c r="J310" s="6"/>
      <c r="K310" s="6"/>
      <c r="L310" s="6"/>
    </row>
    <row r="311" spans="2:27" ht="17.25" x14ac:dyDescent="0.3">
      <c r="B311" s="24" t="s">
        <v>316</v>
      </c>
      <c r="C311" s="24"/>
      <c r="D311" s="11">
        <f>D61+D309</f>
        <v>531102.18000000017</v>
      </c>
      <c r="E311" s="11">
        <f>E61+E309</f>
        <v>214383.31999999983</v>
      </c>
      <c r="F311" s="11">
        <f>F61+F309</f>
        <v>0</v>
      </c>
      <c r="G311" s="11">
        <f>G61+G309</f>
        <v>-316718.86000000004</v>
      </c>
      <c r="H311" s="12">
        <f>IF(E311&lt;&gt;0, (D311+F311)/E311, 0)</f>
        <v>2.4773484243083863</v>
      </c>
      <c r="I311" s="2"/>
      <c r="J311" s="11">
        <f>J61+J309</f>
        <v>781739.01000000536</v>
      </c>
      <c r="K311" s="11">
        <f>K61+K309</f>
        <v>940936.1099999994</v>
      </c>
      <c r="L311" s="11">
        <f>L61+L309</f>
        <v>0</v>
      </c>
      <c r="M311" s="11">
        <f>M61+M309</f>
        <v>159197.09999999992</v>
      </c>
      <c r="N311" s="12">
        <f>IF(K311&lt;&gt;0, (J311+L311)/K311, 0)</f>
        <v>0.83080987294664022</v>
      </c>
      <c r="O311" s="2"/>
      <c r="P311" s="11">
        <f>P61+P309</f>
        <v>68432.270000003278</v>
      </c>
      <c r="Q311" s="11">
        <f>Q61+Q309</f>
        <v>940936.1099999994</v>
      </c>
      <c r="R311" s="11">
        <f>R61+R309</f>
        <v>-872503.84000000008</v>
      </c>
      <c r="S311" s="2"/>
      <c r="T311" s="11">
        <f t="shared" ref="T311:Y311" si="67">T61+T309</f>
        <v>940936.1099999994</v>
      </c>
      <c r="U311" s="11">
        <f t="shared" si="67"/>
        <v>781739.01000000536</v>
      </c>
      <c r="V311" s="11">
        <f t="shared" si="67"/>
        <v>0</v>
      </c>
      <c r="W311" s="11">
        <f t="shared" si="67"/>
        <v>0</v>
      </c>
      <c r="X311" s="11">
        <f t="shared" si="67"/>
        <v>781739.01000000536</v>
      </c>
      <c r="Y311" s="11">
        <f t="shared" si="67"/>
        <v>159197.10000000073</v>
      </c>
      <c r="Z311" s="12">
        <f>IF(T311&lt;&gt;0, Y311/T311, 0)</f>
        <v>0.16919012705336692</v>
      </c>
      <c r="AA311" s="2"/>
    </row>
    <row r="313" spans="2:27" ht="15.75" x14ac:dyDescent="0.25">
      <c r="B313" s="30" t="s">
        <v>328</v>
      </c>
    </row>
    <row r="314" spans="2:27" x14ac:dyDescent="0.25">
      <c r="B314" s="31" t="s">
        <v>21</v>
      </c>
    </row>
    <row r="315" spans="2:27" x14ac:dyDescent="0.25">
      <c r="B315" s="32" t="s">
        <v>329</v>
      </c>
    </row>
    <row r="316" spans="2:27" x14ac:dyDescent="0.25">
      <c r="B316" s="33" t="s">
        <v>331</v>
      </c>
      <c r="C316" s="32" t="s">
        <v>330</v>
      </c>
    </row>
    <row r="317" spans="2:27" x14ac:dyDescent="0.25">
      <c r="C317" s="32" t="s">
        <v>333</v>
      </c>
    </row>
    <row r="318" spans="2:27" x14ac:dyDescent="0.25">
      <c r="B318" s="33" t="s">
        <v>332</v>
      </c>
      <c r="C318" s="32" t="s">
        <v>334</v>
      </c>
    </row>
    <row r="319" spans="2:27" x14ac:dyDescent="0.25">
      <c r="B319" s="33" t="s">
        <v>335</v>
      </c>
      <c r="C319" s="32" t="s">
        <v>336</v>
      </c>
    </row>
    <row r="320" spans="2:27" x14ac:dyDescent="0.25">
      <c r="B320" s="34" t="s">
        <v>338</v>
      </c>
    </row>
    <row r="321" spans="2:3" x14ac:dyDescent="0.25">
      <c r="B321" s="34" t="s">
        <v>339</v>
      </c>
    </row>
    <row r="322" spans="2:3" x14ac:dyDescent="0.25">
      <c r="B322" s="34"/>
    </row>
    <row r="323" spans="2:3" x14ac:dyDescent="0.25">
      <c r="B323" s="31" t="s">
        <v>337</v>
      </c>
    </row>
    <row r="324" spans="2:3" x14ac:dyDescent="0.25">
      <c r="B324" s="34" t="s">
        <v>340</v>
      </c>
    </row>
    <row r="325" spans="2:3" x14ac:dyDescent="0.25">
      <c r="B325" s="34" t="s">
        <v>341</v>
      </c>
    </row>
    <row r="326" spans="2:3" x14ac:dyDescent="0.25">
      <c r="B326" s="34" t="s">
        <v>346</v>
      </c>
    </row>
    <row r="327" spans="2:3" x14ac:dyDescent="0.25">
      <c r="C327" s="32" t="s">
        <v>342</v>
      </c>
    </row>
    <row r="328" spans="2:3" x14ac:dyDescent="0.25">
      <c r="C328" s="32" t="s">
        <v>343</v>
      </c>
    </row>
    <row r="329" spans="2:3" x14ac:dyDescent="0.25">
      <c r="C329" s="32" t="s">
        <v>344</v>
      </c>
    </row>
    <row r="330" spans="2:3" x14ac:dyDescent="0.25">
      <c r="C330" s="32" t="s">
        <v>345</v>
      </c>
    </row>
    <row r="331" spans="2:3" x14ac:dyDescent="0.25">
      <c r="C331" s="32"/>
    </row>
    <row r="332" spans="2:3" x14ac:dyDescent="0.25">
      <c r="B332" s="31" t="s">
        <v>347</v>
      </c>
    </row>
    <row r="333" spans="2:3" x14ac:dyDescent="0.25">
      <c r="B333" s="32" t="s">
        <v>348</v>
      </c>
    </row>
    <row r="334" spans="2:3" x14ac:dyDescent="0.25">
      <c r="B334" s="32" t="s">
        <v>349</v>
      </c>
    </row>
    <row r="335" spans="2:3" x14ac:dyDescent="0.25">
      <c r="B335" s="32" t="s">
        <v>350</v>
      </c>
    </row>
    <row r="336" spans="2:3" x14ac:dyDescent="0.25">
      <c r="B336" s="32" t="s">
        <v>351</v>
      </c>
    </row>
    <row r="337" spans="2:3" x14ac:dyDescent="0.25">
      <c r="C337" s="32" t="s">
        <v>352</v>
      </c>
    </row>
    <row r="338" spans="2:3" x14ac:dyDescent="0.25">
      <c r="C338" s="32" t="s">
        <v>353</v>
      </c>
    </row>
    <row r="339" spans="2:3" x14ac:dyDescent="0.25">
      <c r="C339" s="32" t="s">
        <v>354</v>
      </c>
    </row>
    <row r="340" spans="2:3" x14ac:dyDescent="0.25">
      <c r="C340" s="32" t="s">
        <v>355</v>
      </c>
    </row>
    <row r="341" spans="2:3" x14ac:dyDescent="0.25">
      <c r="C341" s="32" t="s">
        <v>356</v>
      </c>
    </row>
    <row r="343" spans="2:3" x14ac:dyDescent="0.25">
      <c r="B343" s="32" t="s">
        <v>357</v>
      </c>
    </row>
  </sheetData>
  <mergeCells count="8">
    <mergeCell ref="B311:C311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AA213"/>
  <sheetViews>
    <sheetView showGridLines="0" zoomScaleNormal="100" workbookViewId="0">
      <selection activeCell="J39" sqref="J39:M39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1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" x14ac:dyDescent="0.35">
      <c r="B3" s="1" t="s">
        <v>317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B4" s="3" t="s">
        <v>3</v>
      </c>
    </row>
    <row r="5" spans="1:27" x14ac:dyDescent="0.25">
      <c r="B5" s="3" t="s">
        <v>4</v>
      </c>
    </row>
    <row r="8" spans="1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1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1:27" ht="17.25" x14ac:dyDescent="0.3">
      <c r="B10" s="5" t="s">
        <v>21</v>
      </c>
    </row>
    <row r="11" spans="1:27" collapsed="1" x14ac:dyDescent="0.25">
      <c r="A11" t="s">
        <v>318</v>
      </c>
      <c r="B11" s="25" t="s">
        <v>22</v>
      </c>
      <c r="C11" s="25"/>
      <c r="D11" s="16">
        <f>SUM(D12:D12)</f>
        <v>-140809.84</v>
      </c>
      <c r="E11" s="16">
        <f>SUM(E12:E12)</f>
        <v>-140809.20000000001</v>
      </c>
      <c r="F11" s="16">
        <f>SUM(F12:F12)</f>
        <v>0</v>
      </c>
      <c r="G11" s="16">
        <f>SUM(G12:G12)</f>
        <v>0.64</v>
      </c>
      <c r="H11" s="17">
        <f t="shared" ref="H11:H36" si="0">IF(E11&lt;&gt;0, (D11+F11)/E11, 0)</f>
        <v>1.0000045451575605</v>
      </c>
      <c r="I11" s="15" t="s">
        <v>318</v>
      </c>
      <c r="J11" s="16">
        <f>SUM(J12:J12)</f>
        <v>-1689710.6</v>
      </c>
      <c r="K11" s="16">
        <f>SUM(K12:K12)</f>
        <v>-1689710.45</v>
      </c>
      <c r="L11" s="16">
        <f>SUM(L12:L12)</f>
        <v>0</v>
      </c>
      <c r="M11" s="16">
        <f>SUM(M12:M12)</f>
        <v>0.15</v>
      </c>
      <c r="N11" s="17">
        <f t="shared" ref="N11:N36" si="1">IF(K11&lt;&gt;0, (J11+L11)/K11, 0)</f>
        <v>1.0000000887726062</v>
      </c>
      <c r="O11" s="15" t="s">
        <v>318</v>
      </c>
      <c r="P11" s="16">
        <f>SUM(P12:P12)</f>
        <v>-1689710.45</v>
      </c>
      <c r="Q11" s="16">
        <f>SUM(Q12:Q12)</f>
        <v>-1689710.45</v>
      </c>
      <c r="R11" s="16">
        <f>SUM(R12:R12)</f>
        <v>0</v>
      </c>
      <c r="S11" s="15" t="s">
        <v>318</v>
      </c>
      <c r="T11" s="16">
        <f t="shared" ref="T11:Y11" si="2">SUM(T12:T12)</f>
        <v>-1689710.45</v>
      </c>
      <c r="U11" s="16">
        <f t="shared" si="2"/>
        <v>-1689710.6</v>
      </c>
      <c r="V11" s="16">
        <f t="shared" si="2"/>
        <v>0</v>
      </c>
      <c r="W11" s="16">
        <f t="shared" si="2"/>
        <v>0</v>
      </c>
      <c r="X11" s="16">
        <f t="shared" si="2"/>
        <v>-1689710.6</v>
      </c>
      <c r="Y11" s="16">
        <f t="shared" si="2"/>
        <v>0.15000000013969839</v>
      </c>
      <c r="Z11" s="17">
        <f t="shared" ref="Z11:Z36" si="3">IF(T11&lt;&gt;0, Y11/T11, 0)</f>
        <v>-8.8772606063777608E-8</v>
      </c>
      <c r="AA11" s="16"/>
    </row>
    <row r="12" spans="1:27" hidden="1" outlineLevel="1" x14ac:dyDescent="0.25">
      <c r="A12" t="s">
        <v>318</v>
      </c>
      <c r="B12" s="8" t="s">
        <v>318</v>
      </c>
      <c r="C12" s="8" t="s">
        <v>23</v>
      </c>
      <c r="D12" s="9">
        <v>-140809.84</v>
      </c>
      <c r="E12" s="9">
        <v>-140809.20000000001</v>
      </c>
      <c r="F12" s="9">
        <v>0</v>
      </c>
      <c r="G12" s="9">
        <v>0.64</v>
      </c>
      <c r="H12" s="7">
        <f t="shared" si="0"/>
        <v>1.0000045451575605</v>
      </c>
      <c r="I12" s="8" t="s">
        <v>318</v>
      </c>
      <c r="J12" s="9">
        <v>-1689710.6</v>
      </c>
      <c r="K12" s="9">
        <v>-1689710.45</v>
      </c>
      <c r="L12" s="9">
        <v>0</v>
      </c>
      <c r="M12" s="9">
        <v>0.15</v>
      </c>
      <c r="N12" s="7">
        <f t="shared" si="1"/>
        <v>1.0000000887726062</v>
      </c>
      <c r="O12" s="8" t="s">
        <v>318</v>
      </c>
      <c r="P12" s="9">
        <v>-1689710.45</v>
      </c>
      <c r="Q12" s="9">
        <v>-1689710.45</v>
      </c>
      <c r="R12" s="9">
        <v>0</v>
      </c>
      <c r="S12" s="8" t="s">
        <v>318</v>
      </c>
      <c r="T12" s="9">
        <v>-1689710.45</v>
      </c>
      <c r="U12" s="9">
        <v>-1689710.6</v>
      </c>
      <c r="V12" s="8" t="s">
        <v>318</v>
      </c>
      <c r="W12" s="9">
        <v>0</v>
      </c>
      <c r="X12" s="9">
        <f>U12+IF(V12 = "", 0, V12)+W12</f>
        <v>-1689710.6</v>
      </c>
      <c r="Y12" s="9">
        <f>T12-X12</f>
        <v>0.15000000013969839</v>
      </c>
      <c r="Z12" s="7">
        <f t="shared" si="3"/>
        <v>-8.8772606063777608E-8</v>
      </c>
      <c r="AA12" s="8" t="s">
        <v>318</v>
      </c>
    </row>
    <row r="13" spans="1:27" collapsed="1" x14ac:dyDescent="0.25">
      <c r="A13" t="s">
        <v>318</v>
      </c>
      <c r="B13" s="25" t="s">
        <v>24</v>
      </c>
      <c r="C13" s="25"/>
      <c r="D13" s="16">
        <f>SUM(D14:D19)</f>
        <v>-5978</v>
      </c>
      <c r="E13" s="16">
        <f>SUM(E14:E19)</f>
        <v>-6000</v>
      </c>
      <c r="F13" s="16">
        <f>SUM(F14:F19)</f>
        <v>0</v>
      </c>
      <c r="G13" s="16">
        <f>SUM(G14:G19)</f>
        <v>-22</v>
      </c>
      <c r="H13" s="17">
        <f t="shared" si="0"/>
        <v>0.99633333333333329</v>
      </c>
      <c r="I13" s="15" t="s">
        <v>318</v>
      </c>
      <c r="J13" s="16">
        <f>SUM(J14:J19)</f>
        <v>-233678.86</v>
      </c>
      <c r="K13" s="16">
        <f>SUM(K14:K19)</f>
        <v>-214854.5</v>
      </c>
      <c r="L13" s="16">
        <f>SUM(L14:L19)</f>
        <v>0</v>
      </c>
      <c r="M13" s="16">
        <f>SUM(M14:M19)</f>
        <v>18824.36</v>
      </c>
      <c r="N13" s="17">
        <f t="shared" si="1"/>
        <v>1.0876144553639788</v>
      </c>
      <c r="O13" s="15" t="s">
        <v>318</v>
      </c>
      <c r="P13" s="16">
        <f>SUM(P14:P19)</f>
        <v>-214644.5</v>
      </c>
      <c r="Q13" s="16">
        <f>SUM(Q14:Q19)</f>
        <v>-214854.5</v>
      </c>
      <c r="R13" s="16">
        <f>SUM(R14:R19)</f>
        <v>210</v>
      </c>
      <c r="S13" s="15" t="s">
        <v>318</v>
      </c>
      <c r="T13" s="16">
        <f t="shared" ref="T13:Y13" si="4">SUM(T14:T19)</f>
        <v>-214854.5</v>
      </c>
      <c r="U13" s="16">
        <f t="shared" si="4"/>
        <v>-233678.86</v>
      </c>
      <c r="V13" s="16">
        <f t="shared" si="4"/>
        <v>0</v>
      </c>
      <c r="W13" s="16">
        <f t="shared" si="4"/>
        <v>0</v>
      </c>
      <c r="X13" s="16">
        <f t="shared" si="4"/>
        <v>-233678.86</v>
      </c>
      <c r="Y13" s="16">
        <f t="shared" si="4"/>
        <v>18824.36</v>
      </c>
      <c r="Z13" s="17">
        <f t="shared" si="3"/>
        <v>-8.7614455363978883E-2</v>
      </c>
      <c r="AA13" s="16"/>
    </row>
    <row r="14" spans="1:27" hidden="1" outlineLevel="1" x14ac:dyDescent="0.25">
      <c r="A14" t="s">
        <v>318</v>
      </c>
      <c r="B14" s="8" t="s">
        <v>318</v>
      </c>
      <c r="C14" s="8" t="s">
        <v>25</v>
      </c>
      <c r="D14" s="9">
        <v>-5978</v>
      </c>
      <c r="E14" s="9">
        <v>-6000</v>
      </c>
      <c r="F14" s="9">
        <v>0</v>
      </c>
      <c r="G14" s="9">
        <v>-22</v>
      </c>
      <c r="H14" s="7">
        <f t="shared" si="0"/>
        <v>0.99633333333333329</v>
      </c>
      <c r="I14" s="8" t="s">
        <v>318</v>
      </c>
      <c r="J14" s="9">
        <v>-5978</v>
      </c>
      <c r="K14" s="9">
        <v>-6000</v>
      </c>
      <c r="L14" s="9">
        <v>0</v>
      </c>
      <c r="M14" s="9">
        <v>-22</v>
      </c>
      <c r="N14" s="7">
        <f t="shared" si="1"/>
        <v>0.99633333333333329</v>
      </c>
      <c r="O14" s="8" t="s">
        <v>318</v>
      </c>
      <c r="P14" s="9">
        <v>-6000</v>
      </c>
      <c r="Q14" s="9">
        <v>-6000</v>
      </c>
      <c r="R14" s="9">
        <v>0</v>
      </c>
      <c r="S14" s="8" t="s">
        <v>318</v>
      </c>
      <c r="T14" s="9">
        <v>-6000</v>
      </c>
      <c r="U14" s="9">
        <v>-5978</v>
      </c>
      <c r="V14" s="8" t="s">
        <v>318</v>
      </c>
      <c r="W14" s="9">
        <v>0</v>
      </c>
      <c r="X14" s="9">
        <f t="shared" ref="X14:X19" si="5">U14+IF(V14 = "", 0, V14)+W14</f>
        <v>-5978</v>
      </c>
      <c r="Y14" s="9">
        <f t="shared" ref="Y14:Y19" si="6">T14-X14</f>
        <v>-22</v>
      </c>
      <c r="Z14" s="7">
        <f t="shared" si="3"/>
        <v>3.6666666666666666E-3</v>
      </c>
      <c r="AA14" s="8" t="s">
        <v>318</v>
      </c>
    </row>
    <row r="15" spans="1:27" hidden="1" outlineLevel="1" x14ac:dyDescent="0.25">
      <c r="A15" t="s">
        <v>318</v>
      </c>
      <c r="B15" s="8" t="s">
        <v>318</v>
      </c>
      <c r="C15" s="8" t="s">
        <v>26</v>
      </c>
      <c r="D15" s="9">
        <v>0</v>
      </c>
      <c r="E15" s="9">
        <v>0</v>
      </c>
      <c r="F15" s="9">
        <v>0</v>
      </c>
      <c r="G15" s="9">
        <v>0</v>
      </c>
      <c r="H15" s="7">
        <f t="shared" si="0"/>
        <v>0</v>
      </c>
      <c r="I15" s="8" t="s">
        <v>318</v>
      </c>
      <c r="J15" s="9">
        <v>-75345</v>
      </c>
      <c r="K15" s="9">
        <v>-75750</v>
      </c>
      <c r="L15" s="9">
        <v>0</v>
      </c>
      <c r="M15" s="9">
        <v>-405</v>
      </c>
      <c r="N15" s="7">
        <f t="shared" si="1"/>
        <v>0.99465346534653465</v>
      </c>
      <c r="O15" s="8" t="s">
        <v>318</v>
      </c>
      <c r="P15" s="9">
        <v>-75750</v>
      </c>
      <c r="Q15" s="9">
        <v>-75750</v>
      </c>
      <c r="R15" s="9">
        <v>0</v>
      </c>
      <c r="S15" s="8" t="s">
        <v>318</v>
      </c>
      <c r="T15" s="9">
        <v>-75750</v>
      </c>
      <c r="U15" s="9">
        <v>-75345</v>
      </c>
      <c r="V15" s="8" t="s">
        <v>318</v>
      </c>
      <c r="W15" s="9">
        <v>0</v>
      </c>
      <c r="X15" s="9">
        <f t="shared" si="5"/>
        <v>-75345</v>
      </c>
      <c r="Y15" s="9">
        <f t="shared" si="6"/>
        <v>-405</v>
      </c>
      <c r="Z15" s="7">
        <f t="shared" si="3"/>
        <v>5.3465346534653469E-3</v>
      </c>
      <c r="AA15" s="8" t="s">
        <v>318</v>
      </c>
    </row>
    <row r="16" spans="1:27" hidden="1" outlineLevel="1" x14ac:dyDescent="0.25">
      <c r="A16" t="s">
        <v>318</v>
      </c>
      <c r="B16" s="8" t="s">
        <v>318</v>
      </c>
      <c r="C16" s="8" t="s">
        <v>27</v>
      </c>
      <c r="D16" s="9">
        <v>0</v>
      </c>
      <c r="E16" s="9">
        <v>0</v>
      </c>
      <c r="F16" s="9">
        <v>0</v>
      </c>
      <c r="G16" s="9">
        <v>0</v>
      </c>
      <c r="H16" s="7">
        <f t="shared" si="0"/>
        <v>0</v>
      </c>
      <c r="I16" s="8" t="s">
        <v>318</v>
      </c>
      <c r="J16" s="9">
        <v>-47413</v>
      </c>
      <c r="K16" s="9">
        <v>-55000</v>
      </c>
      <c r="L16" s="9">
        <v>0</v>
      </c>
      <c r="M16" s="9">
        <v>-7587</v>
      </c>
      <c r="N16" s="7">
        <f t="shared" si="1"/>
        <v>0.86205454545454541</v>
      </c>
      <c r="O16" s="8" t="s">
        <v>318</v>
      </c>
      <c r="P16" s="9">
        <v>-55000</v>
      </c>
      <c r="Q16" s="9">
        <v>-55000</v>
      </c>
      <c r="R16" s="9">
        <v>0</v>
      </c>
      <c r="S16" s="8" t="s">
        <v>318</v>
      </c>
      <c r="T16" s="9">
        <v>-55000</v>
      </c>
      <c r="U16" s="9">
        <v>-47413</v>
      </c>
      <c r="V16" s="8" t="s">
        <v>318</v>
      </c>
      <c r="W16" s="9">
        <v>0</v>
      </c>
      <c r="X16" s="9">
        <f t="shared" si="5"/>
        <v>-47413</v>
      </c>
      <c r="Y16" s="9">
        <f t="shared" si="6"/>
        <v>-7587</v>
      </c>
      <c r="Z16" s="7">
        <f t="shared" si="3"/>
        <v>0.13794545454545454</v>
      </c>
      <c r="AA16" s="8" t="s">
        <v>318</v>
      </c>
    </row>
    <row r="17" spans="1:27" hidden="1" outlineLevel="1" x14ac:dyDescent="0.25">
      <c r="A17" t="s">
        <v>318</v>
      </c>
      <c r="B17" s="8" t="s">
        <v>318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7">
        <f t="shared" si="0"/>
        <v>0</v>
      </c>
      <c r="I17" s="8" t="s">
        <v>318</v>
      </c>
      <c r="J17" s="9">
        <v>-18970</v>
      </c>
      <c r="K17" s="9">
        <v>-18970</v>
      </c>
      <c r="L17" s="9">
        <v>0</v>
      </c>
      <c r="M17" s="9">
        <v>0</v>
      </c>
      <c r="N17" s="7">
        <f t="shared" si="1"/>
        <v>1</v>
      </c>
      <c r="O17" s="8" t="s">
        <v>318</v>
      </c>
      <c r="P17" s="9">
        <v>-19360</v>
      </c>
      <c r="Q17" s="9">
        <v>-18970</v>
      </c>
      <c r="R17" s="9">
        <v>-390</v>
      </c>
      <c r="S17" s="8" t="s">
        <v>318</v>
      </c>
      <c r="T17" s="9">
        <v>-18970</v>
      </c>
      <c r="U17" s="9">
        <v>-18970</v>
      </c>
      <c r="V17" s="8" t="s">
        <v>318</v>
      </c>
      <c r="W17" s="9">
        <v>0</v>
      </c>
      <c r="X17" s="9">
        <f t="shared" si="5"/>
        <v>-18970</v>
      </c>
      <c r="Y17" s="9">
        <f t="shared" si="6"/>
        <v>0</v>
      </c>
      <c r="Z17" s="7">
        <f t="shared" si="3"/>
        <v>0</v>
      </c>
      <c r="AA17" s="8" t="s">
        <v>318</v>
      </c>
    </row>
    <row r="18" spans="1:27" hidden="1" outlineLevel="1" x14ac:dyDescent="0.25">
      <c r="A18" t="s">
        <v>318</v>
      </c>
      <c r="B18" s="8" t="s">
        <v>318</v>
      </c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7">
        <f t="shared" si="0"/>
        <v>0</v>
      </c>
      <c r="I18" s="8" t="s">
        <v>318</v>
      </c>
      <c r="J18" s="9">
        <v>-60383.86</v>
      </c>
      <c r="K18" s="9">
        <v>-33655.5</v>
      </c>
      <c r="L18" s="9">
        <v>0</v>
      </c>
      <c r="M18" s="9">
        <v>26728.36</v>
      </c>
      <c r="N18" s="7">
        <f t="shared" si="1"/>
        <v>1.7941750976809139</v>
      </c>
      <c r="O18" s="8" t="s">
        <v>318</v>
      </c>
      <c r="P18" s="9">
        <v>-33055.5</v>
      </c>
      <c r="Q18" s="9">
        <v>-33655.5</v>
      </c>
      <c r="R18" s="9">
        <v>600</v>
      </c>
      <c r="S18" s="8" t="s">
        <v>318</v>
      </c>
      <c r="T18" s="9">
        <v>-33655.5</v>
      </c>
      <c r="U18" s="9">
        <v>-60383.86</v>
      </c>
      <c r="V18" s="8" t="s">
        <v>318</v>
      </c>
      <c r="W18" s="9">
        <v>0</v>
      </c>
      <c r="X18" s="9">
        <f t="shared" si="5"/>
        <v>-60383.86</v>
      </c>
      <c r="Y18" s="9">
        <f t="shared" si="6"/>
        <v>26728.36</v>
      </c>
      <c r="Z18" s="7">
        <f t="shared" si="3"/>
        <v>-0.79417509768091399</v>
      </c>
      <c r="AA18" s="8" t="s">
        <v>318</v>
      </c>
    </row>
    <row r="19" spans="1:27" hidden="1" outlineLevel="1" x14ac:dyDescent="0.25">
      <c r="A19" t="s">
        <v>318</v>
      </c>
      <c r="B19" s="8" t="s">
        <v>318</v>
      </c>
      <c r="C19" s="8" t="s">
        <v>30</v>
      </c>
      <c r="D19" s="9">
        <v>0</v>
      </c>
      <c r="E19" s="9">
        <v>0</v>
      </c>
      <c r="F19" s="9">
        <v>0</v>
      </c>
      <c r="G19" s="9">
        <v>0</v>
      </c>
      <c r="H19" s="7">
        <f t="shared" si="0"/>
        <v>0</v>
      </c>
      <c r="I19" s="8" t="s">
        <v>318</v>
      </c>
      <c r="J19" s="9">
        <v>-25589</v>
      </c>
      <c r="K19" s="9">
        <v>-25479</v>
      </c>
      <c r="L19" s="9">
        <v>0</v>
      </c>
      <c r="M19" s="9">
        <v>110</v>
      </c>
      <c r="N19" s="7">
        <f t="shared" si="1"/>
        <v>1.0043172808979943</v>
      </c>
      <c r="O19" s="8" t="s">
        <v>318</v>
      </c>
      <c r="P19" s="9">
        <v>-25479</v>
      </c>
      <c r="Q19" s="9">
        <v>-25479</v>
      </c>
      <c r="R19" s="9">
        <v>0</v>
      </c>
      <c r="S19" s="8" t="s">
        <v>318</v>
      </c>
      <c r="T19" s="9">
        <v>-25479</v>
      </c>
      <c r="U19" s="9">
        <v>-25589</v>
      </c>
      <c r="V19" s="8" t="s">
        <v>318</v>
      </c>
      <c r="W19" s="9">
        <v>0</v>
      </c>
      <c r="X19" s="9">
        <f t="shared" si="5"/>
        <v>-25589</v>
      </c>
      <c r="Y19" s="9">
        <f t="shared" si="6"/>
        <v>110</v>
      </c>
      <c r="Z19" s="7">
        <f t="shared" si="3"/>
        <v>-4.3172808979944268E-3</v>
      </c>
      <c r="AA19" s="8" t="s">
        <v>318</v>
      </c>
    </row>
    <row r="20" spans="1:27" collapsed="1" x14ac:dyDescent="0.25">
      <c r="A20" t="s">
        <v>318</v>
      </c>
      <c r="B20" s="25" t="s">
        <v>32</v>
      </c>
      <c r="C20" s="25"/>
      <c r="D20" s="16">
        <f>SUM(D21:D21)</f>
        <v>-1784.93</v>
      </c>
      <c r="E20" s="16">
        <f>SUM(E21:E21)</f>
        <v>0</v>
      </c>
      <c r="F20" s="16">
        <f>SUM(F21:F21)</f>
        <v>0</v>
      </c>
      <c r="G20" s="16">
        <f>SUM(G21:G21)</f>
        <v>1784.93</v>
      </c>
      <c r="H20" s="17">
        <f t="shared" si="0"/>
        <v>0</v>
      </c>
      <c r="I20" s="15" t="s">
        <v>318</v>
      </c>
      <c r="J20" s="16">
        <f>SUM(J21:J21)</f>
        <v>-87762.72</v>
      </c>
      <c r="K20" s="16">
        <f>SUM(K21:K21)</f>
        <v>-72699</v>
      </c>
      <c r="L20" s="16">
        <f>SUM(L21:L21)</f>
        <v>0</v>
      </c>
      <c r="M20" s="16">
        <f>SUM(M21:M21)</f>
        <v>15063.72</v>
      </c>
      <c r="N20" s="17">
        <f t="shared" si="1"/>
        <v>1.207206701605249</v>
      </c>
      <c r="O20" s="15" t="s">
        <v>318</v>
      </c>
      <c r="P20" s="16">
        <f>SUM(P21:P21)</f>
        <v>-66835</v>
      </c>
      <c r="Q20" s="16">
        <f>SUM(Q21:Q21)</f>
        <v>-72699</v>
      </c>
      <c r="R20" s="16">
        <f>SUM(R21:R21)</f>
        <v>5864</v>
      </c>
      <c r="S20" s="15" t="s">
        <v>318</v>
      </c>
      <c r="T20" s="16">
        <f t="shared" ref="T20:Y20" si="7">SUM(T21:T21)</f>
        <v>-72699</v>
      </c>
      <c r="U20" s="16">
        <f t="shared" si="7"/>
        <v>-87762.72</v>
      </c>
      <c r="V20" s="16">
        <f t="shared" si="7"/>
        <v>0</v>
      </c>
      <c r="W20" s="16">
        <f t="shared" si="7"/>
        <v>0</v>
      </c>
      <c r="X20" s="16">
        <f t="shared" si="7"/>
        <v>-87762.72</v>
      </c>
      <c r="Y20" s="16">
        <f t="shared" si="7"/>
        <v>15063.720000000001</v>
      </c>
      <c r="Z20" s="17">
        <f t="shared" si="3"/>
        <v>-0.20720670160524907</v>
      </c>
      <c r="AA20" s="16"/>
    </row>
    <row r="21" spans="1:27" hidden="1" outlineLevel="1" x14ac:dyDescent="0.25">
      <c r="A21" t="s">
        <v>318</v>
      </c>
      <c r="B21" s="8" t="s">
        <v>318</v>
      </c>
      <c r="C21" s="8" t="s">
        <v>33</v>
      </c>
      <c r="D21" s="9">
        <v>-1784.93</v>
      </c>
      <c r="E21" s="9">
        <v>0</v>
      </c>
      <c r="F21" s="9">
        <v>0</v>
      </c>
      <c r="G21" s="9">
        <v>1784.93</v>
      </c>
      <c r="H21" s="7">
        <f t="shared" si="0"/>
        <v>0</v>
      </c>
      <c r="I21" s="8" t="s">
        <v>318</v>
      </c>
      <c r="J21" s="9">
        <v>-87762.72</v>
      </c>
      <c r="K21" s="9">
        <v>-72699</v>
      </c>
      <c r="L21" s="9">
        <v>0</v>
      </c>
      <c r="M21" s="9">
        <v>15063.72</v>
      </c>
      <c r="N21" s="7">
        <f t="shared" si="1"/>
        <v>1.207206701605249</v>
      </c>
      <c r="O21" s="8" t="s">
        <v>318</v>
      </c>
      <c r="P21" s="9">
        <v>-66835</v>
      </c>
      <c r="Q21" s="9">
        <v>-72699</v>
      </c>
      <c r="R21" s="9">
        <v>5864</v>
      </c>
      <c r="S21" s="8" t="s">
        <v>318</v>
      </c>
      <c r="T21" s="9">
        <v>-72699</v>
      </c>
      <c r="U21" s="9">
        <v>-87762.72</v>
      </c>
      <c r="V21" s="8" t="s">
        <v>318</v>
      </c>
      <c r="W21" s="9">
        <v>0</v>
      </c>
      <c r="X21" s="9">
        <f>U21+IF(V21 = "", 0, V21)+W21</f>
        <v>-87762.72</v>
      </c>
      <c r="Y21" s="9">
        <f>T21-X21</f>
        <v>15063.720000000001</v>
      </c>
      <c r="Z21" s="7">
        <f t="shared" si="3"/>
        <v>-0.20720670160524907</v>
      </c>
      <c r="AA21" s="8" t="s">
        <v>318</v>
      </c>
    </row>
    <row r="22" spans="1:27" collapsed="1" x14ac:dyDescent="0.25">
      <c r="A22" t="s">
        <v>318</v>
      </c>
      <c r="B22" s="25" t="s">
        <v>39</v>
      </c>
      <c r="C22" s="25"/>
      <c r="D22" s="16">
        <f>SUM(D23:D32)</f>
        <v>-9574.99</v>
      </c>
      <c r="E22" s="16">
        <f>SUM(E23:E32)</f>
        <v>-284.33</v>
      </c>
      <c r="F22" s="16">
        <f>SUM(F23:F32)</f>
        <v>0</v>
      </c>
      <c r="G22" s="16">
        <f>SUM(G23:G32)</f>
        <v>9290.66</v>
      </c>
      <c r="H22" s="17">
        <f t="shared" si="0"/>
        <v>33.675623395350478</v>
      </c>
      <c r="I22" s="15" t="s">
        <v>318</v>
      </c>
      <c r="J22" s="16">
        <f>SUM(J23:J32)</f>
        <v>-108734.09</v>
      </c>
      <c r="K22" s="16">
        <f>SUM(K23:K32)</f>
        <v>-95857</v>
      </c>
      <c r="L22" s="16">
        <f>SUM(L23:L32)</f>
        <v>0</v>
      </c>
      <c r="M22" s="16">
        <f>SUM(M23:M32)</f>
        <v>12877.09</v>
      </c>
      <c r="N22" s="17">
        <f t="shared" si="1"/>
        <v>1.1343364595178234</v>
      </c>
      <c r="O22" s="15" t="s">
        <v>318</v>
      </c>
      <c r="P22" s="16">
        <f>SUM(P23:P32)</f>
        <v>-52552</v>
      </c>
      <c r="Q22" s="16">
        <f>SUM(Q23:Q32)</f>
        <v>-95857</v>
      </c>
      <c r="R22" s="16">
        <f>SUM(R23:R32)</f>
        <v>43305</v>
      </c>
      <c r="S22" s="15" t="s">
        <v>318</v>
      </c>
      <c r="T22" s="16">
        <f t="shared" ref="T22:Y22" si="8">SUM(T23:T32)</f>
        <v>-95857</v>
      </c>
      <c r="U22" s="16">
        <f t="shared" si="8"/>
        <v>-108734.09</v>
      </c>
      <c r="V22" s="16">
        <f t="shared" si="8"/>
        <v>0</v>
      </c>
      <c r="W22" s="16">
        <f t="shared" si="8"/>
        <v>0</v>
      </c>
      <c r="X22" s="16">
        <f t="shared" si="8"/>
        <v>-108734.09</v>
      </c>
      <c r="Y22" s="16">
        <f t="shared" si="8"/>
        <v>12877.089999999997</v>
      </c>
      <c r="Z22" s="17">
        <f t="shared" si="3"/>
        <v>-0.13433645951782339</v>
      </c>
      <c r="AA22" s="16"/>
    </row>
    <row r="23" spans="1:27" hidden="1" outlineLevel="1" x14ac:dyDescent="0.25">
      <c r="A23" t="s">
        <v>318</v>
      </c>
      <c r="B23" s="8" t="s">
        <v>318</v>
      </c>
      <c r="C23" s="8" t="s">
        <v>40</v>
      </c>
      <c r="D23" s="9">
        <v>0</v>
      </c>
      <c r="E23" s="9">
        <v>0</v>
      </c>
      <c r="F23" s="9">
        <v>0</v>
      </c>
      <c r="G23" s="9">
        <v>0</v>
      </c>
      <c r="H23" s="7">
        <f t="shared" si="0"/>
        <v>0</v>
      </c>
      <c r="I23" s="8" t="s">
        <v>318</v>
      </c>
      <c r="J23" s="9">
        <v>-139.58000000000001</v>
      </c>
      <c r="K23" s="9">
        <v>-300</v>
      </c>
      <c r="L23" s="9">
        <v>0</v>
      </c>
      <c r="M23" s="9">
        <v>-160.41999999999999</v>
      </c>
      <c r="N23" s="7">
        <f t="shared" si="1"/>
        <v>0.46526666666666672</v>
      </c>
      <c r="O23" s="8" t="s">
        <v>318</v>
      </c>
      <c r="P23" s="9">
        <v>-300</v>
      </c>
      <c r="Q23" s="9">
        <v>-300</v>
      </c>
      <c r="R23" s="9">
        <v>0</v>
      </c>
      <c r="S23" s="8" t="s">
        <v>318</v>
      </c>
      <c r="T23" s="9">
        <v>-300</v>
      </c>
      <c r="U23" s="9">
        <v>-139.58000000000001</v>
      </c>
      <c r="V23" s="8" t="s">
        <v>318</v>
      </c>
      <c r="W23" s="9">
        <v>0</v>
      </c>
      <c r="X23" s="9">
        <f t="shared" ref="X23:X32" si="9">U23+IF(V23 = "", 0, V23)+W23</f>
        <v>-139.58000000000001</v>
      </c>
      <c r="Y23" s="9">
        <f t="shared" ref="Y23:Y32" si="10">T23-X23</f>
        <v>-160.41999999999999</v>
      </c>
      <c r="Z23" s="7">
        <f t="shared" si="3"/>
        <v>0.53473333333333328</v>
      </c>
      <c r="AA23" s="8" t="s">
        <v>318</v>
      </c>
    </row>
    <row r="24" spans="1:27" hidden="1" outlineLevel="1" x14ac:dyDescent="0.25">
      <c r="A24" t="s">
        <v>318</v>
      </c>
      <c r="B24" s="8" t="s">
        <v>318</v>
      </c>
      <c r="C24" s="8" t="s">
        <v>41</v>
      </c>
      <c r="D24" s="9">
        <v>-154.25</v>
      </c>
      <c r="E24" s="9">
        <v>0</v>
      </c>
      <c r="F24" s="9">
        <v>0</v>
      </c>
      <c r="G24" s="9">
        <v>154.25</v>
      </c>
      <c r="H24" s="7">
        <f t="shared" si="0"/>
        <v>0</v>
      </c>
      <c r="I24" s="8" t="s">
        <v>318</v>
      </c>
      <c r="J24" s="9">
        <v>-24990.61</v>
      </c>
      <c r="K24" s="9">
        <v>-20000</v>
      </c>
      <c r="L24" s="9">
        <v>0</v>
      </c>
      <c r="M24" s="9">
        <v>4990.6099999999997</v>
      </c>
      <c r="N24" s="7">
        <f t="shared" si="1"/>
        <v>1.2495305000000001</v>
      </c>
      <c r="O24" s="8" t="s">
        <v>318</v>
      </c>
      <c r="P24" s="9">
        <v>-17000</v>
      </c>
      <c r="Q24" s="9">
        <v>-20000</v>
      </c>
      <c r="R24" s="9">
        <v>3000</v>
      </c>
      <c r="S24" s="8" t="s">
        <v>318</v>
      </c>
      <c r="T24" s="9">
        <v>-20000</v>
      </c>
      <c r="U24" s="9">
        <v>-24990.61</v>
      </c>
      <c r="V24" s="8" t="s">
        <v>318</v>
      </c>
      <c r="W24" s="9">
        <v>0</v>
      </c>
      <c r="X24" s="9">
        <f t="shared" si="9"/>
        <v>-24990.61</v>
      </c>
      <c r="Y24" s="9">
        <f t="shared" si="10"/>
        <v>4990.6100000000006</v>
      </c>
      <c r="Z24" s="7">
        <f t="shared" si="3"/>
        <v>-0.24953050000000002</v>
      </c>
      <c r="AA24" s="8" t="s">
        <v>318</v>
      </c>
    </row>
    <row r="25" spans="1:27" hidden="1" outlineLevel="1" x14ac:dyDescent="0.25">
      <c r="A25" t="s">
        <v>318</v>
      </c>
      <c r="B25" s="8" t="s">
        <v>318</v>
      </c>
      <c r="C25" s="8" t="s">
        <v>42</v>
      </c>
      <c r="D25" s="9">
        <v>-117.08</v>
      </c>
      <c r="E25" s="9">
        <v>0</v>
      </c>
      <c r="F25" s="9">
        <v>0</v>
      </c>
      <c r="G25" s="9">
        <v>117.08</v>
      </c>
      <c r="H25" s="7">
        <f t="shared" si="0"/>
        <v>0</v>
      </c>
      <c r="I25" s="8" t="s">
        <v>318</v>
      </c>
      <c r="J25" s="9">
        <v>-30370.92</v>
      </c>
      <c r="K25" s="9">
        <v>-20000</v>
      </c>
      <c r="L25" s="9">
        <v>0</v>
      </c>
      <c r="M25" s="9">
        <v>10370.92</v>
      </c>
      <c r="N25" s="7">
        <f t="shared" si="1"/>
        <v>1.518546</v>
      </c>
      <c r="O25" s="8" t="s">
        <v>318</v>
      </c>
      <c r="P25" s="9">
        <v>-12240</v>
      </c>
      <c r="Q25" s="9">
        <v>-20000</v>
      </c>
      <c r="R25" s="9">
        <v>7760</v>
      </c>
      <c r="S25" s="8" t="s">
        <v>318</v>
      </c>
      <c r="T25" s="9">
        <v>-20000</v>
      </c>
      <c r="U25" s="9">
        <v>-30370.92</v>
      </c>
      <c r="V25" s="8" t="s">
        <v>318</v>
      </c>
      <c r="W25" s="9">
        <v>0</v>
      </c>
      <c r="X25" s="9">
        <f t="shared" si="9"/>
        <v>-30370.92</v>
      </c>
      <c r="Y25" s="9">
        <f t="shared" si="10"/>
        <v>10370.919999999998</v>
      </c>
      <c r="Z25" s="7">
        <f t="shared" si="3"/>
        <v>-0.51854599999999995</v>
      </c>
      <c r="AA25" s="8" t="s">
        <v>318</v>
      </c>
    </row>
    <row r="26" spans="1:27" hidden="1" outlineLevel="1" x14ac:dyDescent="0.25">
      <c r="A26" t="s">
        <v>318</v>
      </c>
      <c r="B26" s="8" t="s">
        <v>318</v>
      </c>
      <c r="C26" s="8" t="s">
        <v>43</v>
      </c>
      <c r="D26" s="9">
        <v>-253.5</v>
      </c>
      <c r="E26" s="9">
        <v>-1</v>
      </c>
      <c r="F26" s="9">
        <v>0</v>
      </c>
      <c r="G26" s="9">
        <v>252.5</v>
      </c>
      <c r="H26" s="7">
        <f t="shared" si="0"/>
        <v>253.5</v>
      </c>
      <c r="I26" s="8" t="s">
        <v>318</v>
      </c>
      <c r="J26" s="9">
        <v>-1403.29</v>
      </c>
      <c r="K26" s="9">
        <v>-12</v>
      </c>
      <c r="L26" s="9">
        <v>0</v>
      </c>
      <c r="M26" s="9">
        <v>1391.29</v>
      </c>
      <c r="N26" s="7">
        <f t="shared" si="1"/>
        <v>116.94083333333333</v>
      </c>
      <c r="O26" s="8" t="s">
        <v>318</v>
      </c>
      <c r="P26" s="9">
        <v>-12</v>
      </c>
      <c r="Q26" s="9">
        <v>-12</v>
      </c>
      <c r="R26" s="9">
        <v>0</v>
      </c>
      <c r="S26" s="8" t="s">
        <v>318</v>
      </c>
      <c r="T26" s="9">
        <v>-12</v>
      </c>
      <c r="U26" s="9">
        <v>-1403.29</v>
      </c>
      <c r="V26" s="8" t="s">
        <v>318</v>
      </c>
      <c r="W26" s="9">
        <v>0</v>
      </c>
      <c r="X26" s="9">
        <f t="shared" si="9"/>
        <v>-1403.29</v>
      </c>
      <c r="Y26" s="9">
        <f t="shared" si="10"/>
        <v>1391.29</v>
      </c>
      <c r="Z26" s="7">
        <f t="shared" si="3"/>
        <v>-115.94083333333333</v>
      </c>
      <c r="AA26" s="8" t="s">
        <v>318</v>
      </c>
    </row>
    <row r="27" spans="1:27" hidden="1" outlineLevel="1" x14ac:dyDescent="0.25">
      <c r="A27" t="s">
        <v>318</v>
      </c>
      <c r="B27" s="8" t="s">
        <v>318</v>
      </c>
      <c r="C27" s="8" t="s">
        <v>44</v>
      </c>
      <c r="D27" s="9">
        <v>0</v>
      </c>
      <c r="E27" s="9">
        <v>0</v>
      </c>
      <c r="F27" s="9">
        <v>0</v>
      </c>
      <c r="G27" s="9">
        <v>0</v>
      </c>
      <c r="H27" s="7">
        <f t="shared" si="0"/>
        <v>0</v>
      </c>
      <c r="I27" s="8" t="s">
        <v>318</v>
      </c>
      <c r="J27" s="9">
        <v>-7.08</v>
      </c>
      <c r="K27" s="9">
        <v>0</v>
      </c>
      <c r="L27" s="9">
        <v>0</v>
      </c>
      <c r="M27" s="9">
        <v>7.08</v>
      </c>
      <c r="N27" s="7">
        <f t="shared" si="1"/>
        <v>0</v>
      </c>
      <c r="O27" s="8" t="s">
        <v>318</v>
      </c>
      <c r="P27" s="9">
        <v>0</v>
      </c>
      <c r="Q27" s="9">
        <v>0</v>
      </c>
      <c r="R27" s="9">
        <v>0</v>
      </c>
      <c r="S27" s="8" t="s">
        <v>318</v>
      </c>
      <c r="T27" s="9">
        <v>0</v>
      </c>
      <c r="U27" s="9">
        <v>-7.08</v>
      </c>
      <c r="V27" s="8" t="s">
        <v>318</v>
      </c>
      <c r="W27" s="9">
        <v>0</v>
      </c>
      <c r="X27" s="9">
        <f t="shared" si="9"/>
        <v>-7.08</v>
      </c>
      <c r="Y27" s="9">
        <f t="shared" si="10"/>
        <v>7.08</v>
      </c>
      <c r="Z27" s="7">
        <f t="shared" si="3"/>
        <v>0</v>
      </c>
      <c r="AA27" s="8" t="s">
        <v>318</v>
      </c>
    </row>
    <row r="28" spans="1:27" hidden="1" outlineLevel="1" x14ac:dyDescent="0.25">
      <c r="A28" t="s">
        <v>318</v>
      </c>
      <c r="B28" s="8" t="s">
        <v>318</v>
      </c>
      <c r="C28" s="8" t="s">
        <v>45</v>
      </c>
      <c r="D28" s="9">
        <v>-2208.21</v>
      </c>
      <c r="E28" s="9">
        <v>-283.33</v>
      </c>
      <c r="F28" s="9">
        <v>0</v>
      </c>
      <c r="G28" s="9">
        <v>1924.88</v>
      </c>
      <c r="H28" s="7">
        <f t="shared" si="0"/>
        <v>7.7937740444005232</v>
      </c>
      <c r="I28" s="8" t="s">
        <v>318</v>
      </c>
      <c r="J28" s="9">
        <v>-2208.21</v>
      </c>
      <c r="K28" s="9">
        <v>-3400</v>
      </c>
      <c r="L28" s="9">
        <v>0</v>
      </c>
      <c r="M28" s="9">
        <v>-1191.79</v>
      </c>
      <c r="N28" s="7">
        <f t="shared" si="1"/>
        <v>0.64947352941176473</v>
      </c>
      <c r="O28" s="8" t="s">
        <v>318</v>
      </c>
      <c r="P28" s="9">
        <v>0</v>
      </c>
      <c r="Q28" s="9">
        <v>-3400</v>
      </c>
      <c r="R28" s="9">
        <v>3400</v>
      </c>
      <c r="S28" s="8" t="s">
        <v>318</v>
      </c>
      <c r="T28" s="9">
        <v>-3400</v>
      </c>
      <c r="U28" s="9">
        <v>-2208.21</v>
      </c>
      <c r="V28" s="8" t="s">
        <v>318</v>
      </c>
      <c r="W28" s="9">
        <v>0</v>
      </c>
      <c r="X28" s="9">
        <f t="shared" si="9"/>
        <v>-2208.21</v>
      </c>
      <c r="Y28" s="9">
        <f t="shared" si="10"/>
        <v>-1191.79</v>
      </c>
      <c r="Z28" s="7">
        <f t="shared" si="3"/>
        <v>0.35052647058823527</v>
      </c>
      <c r="AA28" s="8" t="s">
        <v>318</v>
      </c>
    </row>
    <row r="29" spans="1:27" hidden="1" outlineLevel="1" x14ac:dyDescent="0.25">
      <c r="A29" t="s">
        <v>318</v>
      </c>
      <c r="B29" s="8" t="s">
        <v>318</v>
      </c>
      <c r="C29" s="8" t="s">
        <v>46</v>
      </c>
      <c r="D29" s="9">
        <v>-6129.3</v>
      </c>
      <c r="E29" s="9">
        <v>0</v>
      </c>
      <c r="F29" s="9">
        <v>0</v>
      </c>
      <c r="G29" s="9">
        <v>6129.3</v>
      </c>
      <c r="H29" s="7">
        <f t="shared" si="0"/>
        <v>0</v>
      </c>
      <c r="I29" s="8" t="s">
        <v>318</v>
      </c>
      <c r="J29" s="9">
        <v>-13087.8</v>
      </c>
      <c r="K29" s="9">
        <v>-12495</v>
      </c>
      <c r="L29" s="9">
        <v>0</v>
      </c>
      <c r="M29" s="9">
        <v>592.79999999999995</v>
      </c>
      <c r="N29" s="7">
        <f t="shared" si="1"/>
        <v>1.0474429771908762</v>
      </c>
      <c r="O29" s="8" t="s">
        <v>318</v>
      </c>
      <c r="P29" s="9">
        <v>0</v>
      </c>
      <c r="Q29" s="9">
        <v>-12495</v>
      </c>
      <c r="R29" s="9">
        <v>12495</v>
      </c>
      <c r="S29" s="8" t="s">
        <v>318</v>
      </c>
      <c r="T29" s="9">
        <v>-12495</v>
      </c>
      <c r="U29" s="9">
        <v>-13087.8</v>
      </c>
      <c r="V29" s="8" t="s">
        <v>318</v>
      </c>
      <c r="W29" s="9">
        <v>0</v>
      </c>
      <c r="X29" s="9">
        <f t="shared" si="9"/>
        <v>-13087.8</v>
      </c>
      <c r="Y29" s="9">
        <f t="shared" si="10"/>
        <v>592.79999999999927</v>
      </c>
      <c r="Z29" s="7">
        <f t="shared" si="3"/>
        <v>-4.7442977190876291E-2</v>
      </c>
      <c r="AA29" s="8" t="s">
        <v>318</v>
      </c>
    </row>
    <row r="30" spans="1:27" hidden="1" outlineLevel="1" x14ac:dyDescent="0.25">
      <c r="A30" t="s">
        <v>318</v>
      </c>
      <c r="B30" s="8" t="s">
        <v>318</v>
      </c>
      <c r="C30" s="8" t="s">
        <v>47</v>
      </c>
      <c r="D30" s="9">
        <v>37.35</v>
      </c>
      <c r="E30" s="9">
        <v>0</v>
      </c>
      <c r="F30" s="9">
        <v>0</v>
      </c>
      <c r="G30" s="9">
        <v>-37.35</v>
      </c>
      <c r="H30" s="7">
        <f t="shared" si="0"/>
        <v>0</v>
      </c>
      <c r="I30" s="8" t="s">
        <v>318</v>
      </c>
      <c r="J30" s="9">
        <v>-25176.6</v>
      </c>
      <c r="K30" s="9">
        <v>-23000</v>
      </c>
      <c r="L30" s="9">
        <v>0</v>
      </c>
      <c r="M30" s="9">
        <v>2176.6</v>
      </c>
      <c r="N30" s="7">
        <f t="shared" si="1"/>
        <v>1.0946347826086955</v>
      </c>
      <c r="O30" s="8" t="s">
        <v>318</v>
      </c>
      <c r="P30" s="9">
        <v>-23000</v>
      </c>
      <c r="Q30" s="9">
        <v>-23000</v>
      </c>
      <c r="R30" s="9">
        <v>0</v>
      </c>
      <c r="S30" s="8" t="s">
        <v>318</v>
      </c>
      <c r="T30" s="9">
        <v>-23000</v>
      </c>
      <c r="U30" s="9">
        <v>-25176.6</v>
      </c>
      <c r="V30" s="8" t="s">
        <v>318</v>
      </c>
      <c r="W30" s="9">
        <v>0</v>
      </c>
      <c r="X30" s="9">
        <f t="shared" si="9"/>
        <v>-25176.6</v>
      </c>
      <c r="Y30" s="9">
        <f t="shared" si="10"/>
        <v>2176.5999999999985</v>
      </c>
      <c r="Z30" s="7">
        <f t="shared" si="3"/>
        <v>-9.4634782608695595E-2</v>
      </c>
      <c r="AA30" s="8" t="s">
        <v>318</v>
      </c>
    </row>
    <row r="31" spans="1:27" hidden="1" outlineLevel="1" x14ac:dyDescent="0.25">
      <c r="A31" t="s">
        <v>318</v>
      </c>
      <c r="B31" s="8" t="s">
        <v>318</v>
      </c>
      <c r="C31" s="8" t="s">
        <v>48</v>
      </c>
      <c r="D31" s="9">
        <v>0</v>
      </c>
      <c r="E31" s="9">
        <v>0</v>
      </c>
      <c r="F31" s="9">
        <v>0</v>
      </c>
      <c r="G31" s="9">
        <v>0</v>
      </c>
      <c r="H31" s="7">
        <f t="shared" si="0"/>
        <v>0</v>
      </c>
      <c r="I31" s="8" t="s">
        <v>318</v>
      </c>
      <c r="J31" s="9">
        <v>-450</v>
      </c>
      <c r="K31" s="9">
        <v>0</v>
      </c>
      <c r="L31" s="9">
        <v>0</v>
      </c>
      <c r="M31" s="9">
        <v>450</v>
      </c>
      <c r="N31" s="7">
        <f t="shared" si="1"/>
        <v>0</v>
      </c>
      <c r="O31" s="8" t="s">
        <v>318</v>
      </c>
      <c r="P31" s="9">
        <v>0</v>
      </c>
      <c r="Q31" s="9">
        <v>0</v>
      </c>
      <c r="R31" s="9">
        <v>0</v>
      </c>
      <c r="S31" s="8" t="s">
        <v>318</v>
      </c>
      <c r="T31" s="9">
        <v>0</v>
      </c>
      <c r="U31" s="9">
        <v>-450</v>
      </c>
      <c r="V31" s="8" t="s">
        <v>318</v>
      </c>
      <c r="W31" s="9">
        <v>0</v>
      </c>
      <c r="X31" s="9">
        <f t="shared" si="9"/>
        <v>-450</v>
      </c>
      <c r="Y31" s="9">
        <f t="shared" si="10"/>
        <v>450</v>
      </c>
      <c r="Z31" s="7">
        <f t="shared" si="3"/>
        <v>0</v>
      </c>
      <c r="AA31" s="8" t="s">
        <v>318</v>
      </c>
    </row>
    <row r="32" spans="1:27" hidden="1" outlineLevel="1" x14ac:dyDescent="0.25">
      <c r="A32" t="s">
        <v>318</v>
      </c>
      <c r="B32" s="8" t="s">
        <v>318</v>
      </c>
      <c r="C32" s="8" t="s">
        <v>49</v>
      </c>
      <c r="D32" s="9">
        <v>-750</v>
      </c>
      <c r="E32" s="9">
        <v>0</v>
      </c>
      <c r="F32" s="9">
        <v>0</v>
      </c>
      <c r="G32" s="9">
        <v>750</v>
      </c>
      <c r="H32" s="7">
        <f t="shared" si="0"/>
        <v>0</v>
      </c>
      <c r="I32" s="8" t="s">
        <v>318</v>
      </c>
      <c r="J32" s="9">
        <v>-10900</v>
      </c>
      <c r="K32" s="9">
        <v>-16650</v>
      </c>
      <c r="L32" s="9">
        <v>0</v>
      </c>
      <c r="M32" s="9">
        <v>-5750</v>
      </c>
      <c r="N32" s="7">
        <f t="shared" si="1"/>
        <v>0.65465465465465467</v>
      </c>
      <c r="O32" s="8" t="s">
        <v>318</v>
      </c>
      <c r="P32" s="9">
        <v>0</v>
      </c>
      <c r="Q32" s="9">
        <v>-16650</v>
      </c>
      <c r="R32" s="9">
        <v>16650</v>
      </c>
      <c r="S32" s="8" t="s">
        <v>318</v>
      </c>
      <c r="T32" s="9">
        <v>-16650</v>
      </c>
      <c r="U32" s="9">
        <v>-10900</v>
      </c>
      <c r="V32" s="8" t="s">
        <v>318</v>
      </c>
      <c r="W32" s="9">
        <v>0</v>
      </c>
      <c r="X32" s="9">
        <f t="shared" si="9"/>
        <v>-10900</v>
      </c>
      <c r="Y32" s="9">
        <f t="shared" si="10"/>
        <v>-5750</v>
      </c>
      <c r="Z32" s="7">
        <f t="shared" si="3"/>
        <v>0.34534534534534533</v>
      </c>
      <c r="AA32" s="8" t="s">
        <v>318</v>
      </c>
    </row>
    <row r="33" spans="1:27" x14ac:dyDescent="0.25">
      <c r="A33" t="s">
        <v>318</v>
      </c>
      <c r="B33" s="25" t="s">
        <v>63</v>
      </c>
      <c r="C33" s="25"/>
      <c r="D33" s="16">
        <f>SUM(D34:D36)</f>
        <v>-150000</v>
      </c>
      <c r="E33" s="16">
        <f>SUM(E34:E36)</f>
        <v>-40049.519999999997</v>
      </c>
      <c r="F33" s="16">
        <f>SUM(F34:F36)</f>
        <v>0</v>
      </c>
      <c r="G33" s="16">
        <f>SUM(G34:G36)</f>
        <v>109950.48000000001</v>
      </c>
      <c r="H33" s="17">
        <f t="shared" si="0"/>
        <v>3.7453632403084982</v>
      </c>
      <c r="I33" s="15" t="s">
        <v>318</v>
      </c>
      <c r="J33" s="16">
        <f>SUM(J34:J36)</f>
        <v>-157825</v>
      </c>
      <c r="K33" s="16">
        <f>SUM(K34:K36)</f>
        <v>-47548.52</v>
      </c>
      <c r="L33" s="16">
        <f>SUM(L34:L36)</f>
        <v>0</v>
      </c>
      <c r="M33" s="16">
        <f>SUM(M34:M36)</f>
        <v>110276.48000000001</v>
      </c>
      <c r="N33" s="17">
        <f t="shared" si="1"/>
        <v>3.3192410615514429</v>
      </c>
      <c r="O33" s="15" t="s">
        <v>318</v>
      </c>
      <c r="P33" s="16">
        <f>SUM(P34:P36)</f>
        <v>-14401</v>
      </c>
      <c r="Q33" s="16">
        <f>SUM(Q34:Q36)</f>
        <v>-47548.52</v>
      </c>
      <c r="R33" s="16">
        <f>SUM(R34:R36)</f>
        <v>33147.519999999997</v>
      </c>
      <c r="S33" s="15" t="s">
        <v>318</v>
      </c>
      <c r="T33" s="16">
        <f t="shared" ref="T33:Y33" si="11">SUM(T34:T36)</f>
        <v>-47548.52</v>
      </c>
      <c r="U33" s="16">
        <f t="shared" si="11"/>
        <v>-157825</v>
      </c>
      <c r="V33" s="16">
        <f t="shared" si="11"/>
        <v>0</v>
      </c>
      <c r="W33" s="16">
        <f t="shared" si="11"/>
        <v>0</v>
      </c>
      <c r="X33" s="16">
        <f t="shared" si="11"/>
        <v>-157825</v>
      </c>
      <c r="Y33" s="16">
        <f t="shared" si="11"/>
        <v>110276.48000000001</v>
      </c>
      <c r="Z33" s="17">
        <f t="shared" si="3"/>
        <v>-2.3192410615514429</v>
      </c>
      <c r="AA33" s="16"/>
    </row>
    <row r="34" spans="1:27" outlineLevel="1" x14ac:dyDescent="0.25">
      <c r="A34" t="s">
        <v>318</v>
      </c>
      <c r="B34" s="8" t="s">
        <v>318</v>
      </c>
      <c r="C34" s="8" t="s">
        <v>64</v>
      </c>
      <c r="D34" s="9">
        <v>0</v>
      </c>
      <c r="E34" s="9">
        <v>0</v>
      </c>
      <c r="F34" s="9">
        <v>0</v>
      </c>
      <c r="G34" s="9">
        <v>0</v>
      </c>
      <c r="H34" s="7">
        <f t="shared" si="0"/>
        <v>0</v>
      </c>
      <c r="I34" s="8" t="s">
        <v>318</v>
      </c>
      <c r="J34" s="9">
        <v>-7825</v>
      </c>
      <c r="K34" s="9">
        <v>-7499</v>
      </c>
      <c r="L34" s="9">
        <v>0</v>
      </c>
      <c r="M34" s="9">
        <v>326</v>
      </c>
      <c r="N34" s="7">
        <f t="shared" si="1"/>
        <v>1.043472462995066</v>
      </c>
      <c r="O34" s="8" t="s">
        <v>318</v>
      </c>
      <c r="P34" s="9">
        <v>-7499</v>
      </c>
      <c r="Q34" s="9">
        <v>-7499</v>
      </c>
      <c r="R34" s="9">
        <v>0</v>
      </c>
      <c r="S34" s="8" t="s">
        <v>318</v>
      </c>
      <c r="T34" s="9">
        <v>-7499</v>
      </c>
      <c r="U34" s="9">
        <v>-7825</v>
      </c>
      <c r="V34" s="8" t="s">
        <v>318</v>
      </c>
      <c r="W34" s="9">
        <v>0</v>
      </c>
      <c r="X34" s="9">
        <f>U34+IF(V34 = "", 0, V34)+W34</f>
        <v>-7825</v>
      </c>
      <c r="Y34" s="9">
        <f>T34-X34</f>
        <v>326</v>
      </c>
      <c r="Z34" s="7">
        <f t="shared" si="3"/>
        <v>-4.3472462995066012E-2</v>
      </c>
      <c r="AA34" s="8" t="s">
        <v>318</v>
      </c>
    </row>
    <row r="35" spans="1:27" outlineLevel="1" x14ac:dyDescent="0.25">
      <c r="A35" t="s">
        <v>318</v>
      </c>
      <c r="B35" s="8" t="s">
        <v>318</v>
      </c>
      <c r="C35" s="8" t="s">
        <v>65</v>
      </c>
      <c r="D35" s="9">
        <v>-150000</v>
      </c>
      <c r="E35" s="9">
        <v>0</v>
      </c>
      <c r="F35" s="9">
        <v>0</v>
      </c>
      <c r="G35" s="9">
        <v>150000</v>
      </c>
      <c r="H35" s="7">
        <f t="shared" si="0"/>
        <v>0</v>
      </c>
      <c r="I35" s="8" t="s">
        <v>318</v>
      </c>
      <c r="J35" s="9">
        <v>-150000</v>
      </c>
      <c r="K35" s="9">
        <v>0</v>
      </c>
      <c r="L35" s="9">
        <v>0</v>
      </c>
      <c r="M35" s="9">
        <v>150000</v>
      </c>
      <c r="N35" s="7">
        <f t="shared" si="1"/>
        <v>0</v>
      </c>
      <c r="O35" s="8" t="s">
        <v>318</v>
      </c>
      <c r="P35" s="9">
        <v>0</v>
      </c>
      <c r="Q35" s="9">
        <v>0</v>
      </c>
      <c r="R35" s="9">
        <v>0</v>
      </c>
      <c r="S35" s="8" t="s">
        <v>318</v>
      </c>
      <c r="T35" s="9">
        <v>0</v>
      </c>
      <c r="U35" s="9">
        <v>-150000</v>
      </c>
      <c r="V35" s="8" t="s">
        <v>318</v>
      </c>
      <c r="W35" s="9">
        <v>0</v>
      </c>
      <c r="X35" s="9">
        <f>U35+IF(V35 = "", 0, V35)+W35</f>
        <v>-150000</v>
      </c>
      <c r="Y35" s="9">
        <f>T35-X35</f>
        <v>150000</v>
      </c>
      <c r="Z35" s="7">
        <f t="shared" si="3"/>
        <v>0</v>
      </c>
      <c r="AA35" s="8" t="s">
        <v>318</v>
      </c>
    </row>
    <row r="36" spans="1:27" outlineLevel="1" x14ac:dyDescent="0.25">
      <c r="A36" t="s">
        <v>318</v>
      </c>
      <c r="B36" s="8" t="s">
        <v>318</v>
      </c>
      <c r="C36" s="8" t="s">
        <v>66</v>
      </c>
      <c r="D36" s="9">
        <v>0</v>
      </c>
      <c r="E36" s="9">
        <v>-40049.519999999997</v>
      </c>
      <c r="F36" s="9">
        <v>0</v>
      </c>
      <c r="G36" s="9">
        <v>-40049.519999999997</v>
      </c>
      <c r="H36" s="7">
        <f t="shared" si="0"/>
        <v>0</v>
      </c>
      <c r="I36" s="8" t="s">
        <v>318</v>
      </c>
      <c r="J36" s="9">
        <v>0</v>
      </c>
      <c r="K36" s="9">
        <v>-40049.519999999997</v>
      </c>
      <c r="L36" s="9">
        <v>0</v>
      </c>
      <c r="M36" s="9">
        <v>-40049.519999999997</v>
      </c>
      <c r="N36" s="7">
        <f t="shared" si="1"/>
        <v>0</v>
      </c>
      <c r="O36" s="8" t="s">
        <v>318</v>
      </c>
      <c r="P36" s="9">
        <v>-6902</v>
      </c>
      <c r="Q36" s="9">
        <v>-40049.519999999997</v>
      </c>
      <c r="R36" s="9">
        <v>33147.519999999997</v>
      </c>
      <c r="S36" s="8" t="s">
        <v>318</v>
      </c>
      <c r="T36" s="9">
        <v>-40049.519999999997</v>
      </c>
      <c r="U36" s="9">
        <v>0</v>
      </c>
      <c r="V36" s="8" t="s">
        <v>318</v>
      </c>
      <c r="W36" s="9">
        <v>0</v>
      </c>
      <c r="X36" s="9">
        <f>U36+IF(V36 = "", 0, V36)+W36</f>
        <v>0</v>
      </c>
      <c r="Y36" s="9">
        <f>T36-X36</f>
        <v>-40049.519999999997</v>
      </c>
      <c r="Z36" s="7">
        <f t="shared" si="3"/>
        <v>1</v>
      </c>
      <c r="AA36" s="8" t="s">
        <v>318</v>
      </c>
    </row>
    <row r="38" spans="1:27" ht="17.25" x14ac:dyDescent="0.3">
      <c r="A38" s="18" t="s">
        <v>318</v>
      </c>
      <c r="B38" s="26" t="s">
        <v>71</v>
      </c>
      <c r="C38" s="26"/>
      <c r="D38" s="11">
        <f>D11+D13+D20+D22+D33</f>
        <v>-308147.76</v>
      </c>
      <c r="E38" s="11">
        <f>E11+E13+E20+E22+E33</f>
        <v>-187143.05</v>
      </c>
      <c r="F38" s="11">
        <f>F11+F13+F20+F22+F33</f>
        <v>0</v>
      </c>
      <c r="G38" s="11">
        <f>G11+G13+G20+G22+G33</f>
        <v>121004.71</v>
      </c>
      <c r="H38" s="12">
        <f>IF(E38&lt;&gt;0, (D38+F38)/E38, 0)</f>
        <v>1.6465893871025401</v>
      </c>
      <c r="I38" s="19" t="s">
        <v>318</v>
      </c>
      <c r="J38" s="11">
        <f>J11+J13+J20+J22+J33</f>
        <v>-2277711.27</v>
      </c>
      <c r="K38" s="11">
        <f>K11+K13+K20+K22+K33</f>
        <v>-2120669.4699999997</v>
      </c>
      <c r="L38" s="11">
        <f>L11+L13+L20+L22+L33</f>
        <v>0</v>
      </c>
      <c r="M38" s="11">
        <f>M11+M13+M20+M22+M33</f>
        <v>157041.80000000002</v>
      </c>
      <c r="N38" s="12">
        <f>IF(K38&lt;&gt;0, (J38+L38)/K38, 0)</f>
        <v>1.0740529357458051</v>
      </c>
      <c r="O38" s="19" t="s">
        <v>318</v>
      </c>
      <c r="P38" s="11">
        <f>P11+P13+P20+P22+P33</f>
        <v>-2038142.95</v>
      </c>
      <c r="Q38" s="11">
        <f>Q11+Q13+Q20+Q22+Q33</f>
        <v>-2120669.4699999997</v>
      </c>
      <c r="R38" s="11">
        <f>R11+R13+R20+R22+R33</f>
        <v>82526.51999999999</v>
      </c>
      <c r="S38" s="19" t="s">
        <v>318</v>
      </c>
      <c r="T38" s="11">
        <f t="shared" ref="T38:Y38" si="12">T11+T13+T20+T22+T33</f>
        <v>-2120669.4699999997</v>
      </c>
      <c r="U38" s="11">
        <f t="shared" si="12"/>
        <v>-2277711.27</v>
      </c>
      <c r="V38" s="11">
        <f t="shared" si="12"/>
        <v>0</v>
      </c>
      <c r="W38" s="11">
        <f t="shared" si="12"/>
        <v>0</v>
      </c>
      <c r="X38" s="11">
        <f t="shared" si="12"/>
        <v>-2277711.27</v>
      </c>
      <c r="Y38" s="11">
        <f t="shared" si="12"/>
        <v>157041.80000000016</v>
      </c>
      <c r="Z38" s="12">
        <f>IF(T38&lt;&gt;0, Y38/T38, 0)</f>
        <v>-7.4052935745804918E-2</v>
      </c>
      <c r="AA38" s="11"/>
    </row>
    <row r="39" spans="1:27" x14ac:dyDescent="0.25">
      <c r="J39" s="28"/>
      <c r="K39" s="28"/>
      <c r="L39" s="29"/>
      <c r="M39" s="28"/>
    </row>
    <row r="40" spans="1:27" ht="17.25" x14ac:dyDescent="0.3">
      <c r="B40" s="5" t="s">
        <v>72</v>
      </c>
    </row>
    <row r="42" spans="1:27" x14ac:dyDescent="0.25">
      <c r="B42" s="13" t="s">
        <v>73</v>
      </c>
    </row>
    <row r="43" spans="1:27" collapsed="1" x14ac:dyDescent="0.25">
      <c r="A43" t="s">
        <v>318</v>
      </c>
      <c r="B43" s="25" t="s">
        <v>74</v>
      </c>
      <c r="C43" s="25"/>
      <c r="D43" s="16">
        <f>SUM(D44:D47)</f>
        <v>0</v>
      </c>
      <c r="E43" s="16">
        <f>SUM(E44:E47)</f>
        <v>9129.67</v>
      </c>
      <c r="F43" s="16">
        <f>SUM(F44:F47)</f>
        <v>0</v>
      </c>
      <c r="G43" s="16">
        <f>SUM(G44:G47)</f>
        <v>9129.67</v>
      </c>
      <c r="H43" s="17">
        <f t="shared" ref="H43:H90" si="13">IF(E43&lt;&gt;0, (D43+F43)/E43, 0)</f>
        <v>0</v>
      </c>
      <c r="I43" s="15" t="s">
        <v>318</v>
      </c>
      <c r="J43" s="16">
        <f>SUM(J44:J47)</f>
        <v>129480.62</v>
      </c>
      <c r="K43" s="16">
        <f>SUM(K44:K47)</f>
        <v>109556.01000000001</v>
      </c>
      <c r="L43" s="16">
        <f>SUM(L44:L47)</f>
        <v>0</v>
      </c>
      <c r="M43" s="16">
        <f>SUM(M44:M47)</f>
        <v>-19924.61</v>
      </c>
      <c r="N43" s="17">
        <f t="shared" ref="N43:N90" si="14">IF(K43&lt;&gt;0, (J43+L43)/K43, 0)</f>
        <v>1.1818668825197265</v>
      </c>
      <c r="O43" s="15" t="s">
        <v>318</v>
      </c>
      <c r="P43" s="16">
        <f>SUM(P44:P47)</f>
        <v>112329.03</v>
      </c>
      <c r="Q43" s="16">
        <f>SUM(Q44:Q47)</f>
        <v>109556.01000000001</v>
      </c>
      <c r="R43" s="16">
        <f>SUM(R44:R47)</f>
        <v>2773.02</v>
      </c>
      <c r="S43" s="15" t="s">
        <v>318</v>
      </c>
      <c r="T43" s="16">
        <f t="shared" ref="T43:Y43" si="15">SUM(T44:T47)</f>
        <v>109556.01000000001</v>
      </c>
      <c r="U43" s="16">
        <f t="shared" si="15"/>
        <v>129480.62</v>
      </c>
      <c r="V43" s="16">
        <f t="shared" si="15"/>
        <v>0</v>
      </c>
      <c r="W43" s="16">
        <f t="shared" si="15"/>
        <v>0</v>
      </c>
      <c r="X43" s="16">
        <f t="shared" si="15"/>
        <v>129480.62</v>
      </c>
      <c r="Y43" s="16">
        <f t="shared" si="15"/>
        <v>-19924.61</v>
      </c>
      <c r="Z43" s="17">
        <f t="shared" ref="Z43:Z90" si="16">IF(T43&lt;&gt;0, Y43/T43, 0)</f>
        <v>-0.18186688251972666</v>
      </c>
      <c r="AA43" s="16"/>
    </row>
    <row r="44" spans="1:27" hidden="1" outlineLevel="1" x14ac:dyDescent="0.25">
      <c r="A44" t="s">
        <v>318</v>
      </c>
      <c r="B44" s="8" t="s">
        <v>318</v>
      </c>
      <c r="C44" s="8" t="s">
        <v>75</v>
      </c>
      <c r="D44" s="9">
        <v>0</v>
      </c>
      <c r="E44" s="9">
        <v>6397.67</v>
      </c>
      <c r="F44" s="9">
        <v>0</v>
      </c>
      <c r="G44" s="9">
        <v>6397.67</v>
      </c>
      <c r="H44" s="7">
        <f t="shared" si="13"/>
        <v>0</v>
      </c>
      <c r="I44" s="8" t="s">
        <v>318</v>
      </c>
      <c r="J44" s="9">
        <v>102405.98</v>
      </c>
      <c r="K44" s="9">
        <v>76772</v>
      </c>
      <c r="L44" s="9">
        <v>0</v>
      </c>
      <c r="M44" s="9">
        <v>-25633.98</v>
      </c>
      <c r="N44" s="7">
        <f t="shared" si="14"/>
        <v>1.3338975147189078</v>
      </c>
      <c r="O44" s="8" t="s">
        <v>318</v>
      </c>
      <c r="P44" s="9">
        <v>78702</v>
      </c>
      <c r="Q44" s="9">
        <v>76772</v>
      </c>
      <c r="R44" s="9">
        <v>1930</v>
      </c>
      <c r="S44" s="8" t="s">
        <v>318</v>
      </c>
      <c r="T44" s="9">
        <v>76772</v>
      </c>
      <c r="U44" s="9">
        <v>102405.98</v>
      </c>
      <c r="V44" s="8" t="s">
        <v>318</v>
      </c>
      <c r="W44" s="9">
        <v>0</v>
      </c>
      <c r="X44" s="9">
        <f>U44+IF(V44 = "", 0, V44)+W44</f>
        <v>102405.98</v>
      </c>
      <c r="Y44" s="9">
        <f>T44-X44</f>
        <v>-25633.979999999996</v>
      </c>
      <c r="Z44" s="7">
        <f t="shared" si="16"/>
        <v>-0.33389751471890788</v>
      </c>
      <c r="AA44" s="8" t="s">
        <v>318</v>
      </c>
    </row>
    <row r="45" spans="1:27" hidden="1" outlineLevel="1" x14ac:dyDescent="0.25">
      <c r="A45" t="s">
        <v>318</v>
      </c>
      <c r="B45" s="8" t="s">
        <v>318</v>
      </c>
      <c r="C45" s="8" t="s">
        <v>76</v>
      </c>
      <c r="D45" s="9">
        <v>0</v>
      </c>
      <c r="E45" s="9">
        <v>0</v>
      </c>
      <c r="F45" s="9">
        <v>0</v>
      </c>
      <c r="G45" s="9">
        <v>0</v>
      </c>
      <c r="H45" s="7">
        <f t="shared" si="13"/>
        <v>0</v>
      </c>
      <c r="I45" s="8" t="s">
        <v>318</v>
      </c>
      <c r="J45" s="9">
        <v>-910.26</v>
      </c>
      <c r="K45" s="9">
        <v>0</v>
      </c>
      <c r="L45" s="9">
        <v>0</v>
      </c>
      <c r="M45" s="9">
        <v>910.26</v>
      </c>
      <c r="N45" s="7">
        <f t="shared" si="14"/>
        <v>0</v>
      </c>
      <c r="O45" s="8" t="s">
        <v>318</v>
      </c>
      <c r="P45" s="9">
        <v>0</v>
      </c>
      <c r="Q45" s="9">
        <v>0</v>
      </c>
      <c r="R45" s="9">
        <v>0</v>
      </c>
      <c r="S45" s="8" t="s">
        <v>318</v>
      </c>
      <c r="T45" s="9">
        <v>0</v>
      </c>
      <c r="U45" s="9">
        <v>-910.26</v>
      </c>
      <c r="V45" s="8" t="s">
        <v>318</v>
      </c>
      <c r="W45" s="9">
        <v>0</v>
      </c>
      <c r="X45" s="9">
        <f>U45+IF(V45 = "", 0, V45)+W45</f>
        <v>-910.26</v>
      </c>
      <c r="Y45" s="9">
        <f>T45-X45</f>
        <v>910.26</v>
      </c>
      <c r="Z45" s="7">
        <f t="shared" si="16"/>
        <v>0</v>
      </c>
      <c r="AA45" s="8" t="s">
        <v>318</v>
      </c>
    </row>
    <row r="46" spans="1:27" hidden="1" outlineLevel="1" x14ac:dyDescent="0.25">
      <c r="A46" t="s">
        <v>318</v>
      </c>
      <c r="B46" s="8" t="s">
        <v>318</v>
      </c>
      <c r="C46" s="8" t="s">
        <v>77</v>
      </c>
      <c r="D46" s="9">
        <v>0</v>
      </c>
      <c r="E46" s="9">
        <v>897.15</v>
      </c>
      <c r="F46" s="9">
        <v>0</v>
      </c>
      <c r="G46" s="9">
        <v>897.15</v>
      </c>
      <c r="H46" s="7">
        <f t="shared" si="13"/>
        <v>0</v>
      </c>
      <c r="I46" s="8" t="s">
        <v>318</v>
      </c>
      <c r="J46" s="9">
        <v>11719.9</v>
      </c>
      <c r="K46" s="9">
        <v>10765.8</v>
      </c>
      <c r="L46" s="9">
        <v>0</v>
      </c>
      <c r="M46" s="9">
        <v>-954.1</v>
      </c>
      <c r="N46" s="7">
        <f t="shared" si="14"/>
        <v>1.0886232328298873</v>
      </c>
      <c r="O46" s="8" t="s">
        <v>318</v>
      </c>
      <c r="P46" s="9">
        <v>11055.3</v>
      </c>
      <c r="Q46" s="9">
        <v>10765.8</v>
      </c>
      <c r="R46" s="9">
        <v>289.5</v>
      </c>
      <c r="S46" s="8" t="s">
        <v>318</v>
      </c>
      <c r="T46" s="9">
        <v>10765.8</v>
      </c>
      <c r="U46" s="9">
        <v>11719.9</v>
      </c>
      <c r="V46" s="8" t="s">
        <v>318</v>
      </c>
      <c r="W46" s="9">
        <v>0</v>
      </c>
      <c r="X46" s="9">
        <f>U46+IF(V46 = "", 0, V46)+W46</f>
        <v>11719.9</v>
      </c>
      <c r="Y46" s="9">
        <f>T46-X46</f>
        <v>-954.10000000000036</v>
      </c>
      <c r="Z46" s="7">
        <f t="shared" si="16"/>
        <v>-8.862323282988728E-2</v>
      </c>
      <c r="AA46" s="8" t="s">
        <v>318</v>
      </c>
    </row>
    <row r="47" spans="1:27" hidden="1" outlineLevel="1" x14ac:dyDescent="0.25">
      <c r="A47" t="s">
        <v>318</v>
      </c>
      <c r="B47" s="8" t="s">
        <v>318</v>
      </c>
      <c r="C47" s="8" t="s">
        <v>78</v>
      </c>
      <c r="D47" s="9">
        <v>0</v>
      </c>
      <c r="E47" s="9">
        <v>1834.85</v>
      </c>
      <c r="F47" s="9">
        <v>0</v>
      </c>
      <c r="G47" s="9">
        <v>1834.85</v>
      </c>
      <c r="H47" s="7">
        <f t="shared" si="13"/>
        <v>0</v>
      </c>
      <c r="I47" s="8" t="s">
        <v>318</v>
      </c>
      <c r="J47" s="9">
        <v>16265</v>
      </c>
      <c r="K47" s="9">
        <v>22018.21</v>
      </c>
      <c r="L47" s="9">
        <v>0</v>
      </c>
      <c r="M47" s="9">
        <v>5753.21</v>
      </c>
      <c r="N47" s="7">
        <f t="shared" si="14"/>
        <v>0.73870673410781351</v>
      </c>
      <c r="O47" s="8" t="s">
        <v>318</v>
      </c>
      <c r="P47" s="9">
        <v>22571.73</v>
      </c>
      <c r="Q47" s="9">
        <v>22018.21</v>
      </c>
      <c r="R47" s="9">
        <v>553.52</v>
      </c>
      <c r="S47" s="8" t="s">
        <v>318</v>
      </c>
      <c r="T47" s="9">
        <v>22018.21</v>
      </c>
      <c r="U47" s="9">
        <v>16265</v>
      </c>
      <c r="V47" s="8" t="s">
        <v>318</v>
      </c>
      <c r="W47" s="9">
        <v>0</v>
      </c>
      <c r="X47" s="9">
        <f>U47+IF(V47 = "", 0, V47)+W47</f>
        <v>16265</v>
      </c>
      <c r="Y47" s="9">
        <f>T47-X47</f>
        <v>5753.2099999999991</v>
      </c>
      <c r="Z47" s="7">
        <f t="shared" si="16"/>
        <v>0.26129326589218649</v>
      </c>
      <c r="AA47" s="8" t="s">
        <v>318</v>
      </c>
    </row>
    <row r="48" spans="1:27" collapsed="1" x14ac:dyDescent="0.25">
      <c r="A48" t="s">
        <v>318</v>
      </c>
      <c r="B48" s="25" t="s">
        <v>83</v>
      </c>
      <c r="C48" s="25"/>
      <c r="D48" s="16">
        <f>SUM(D49:D52)</f>
        <v>151511.28</v>
      </c>
      <c r="E48" s="16">
        <f>SUM(E49:E52)</f>
        <v>73909.52</v>
      </c>
      <c r="F48" s="16">
        <f>SUM(F49:F52)</f>
        <v>0</v>
      </c>
      <c r="G48" s="16">
        <f>SUM(G49:G52)</f>
        <v>-77601.760000000009</v>
      </c>
      <c r="H48" s="17">
        <f t="shared" si="13"/>
        <v>2.0499562167363554</v>
      </c>
      <c r="I48" s="15" t="s">
        <v>318</v>
      </c>
      <c r="J48" s="16">
        <f>SUM(J49:J52)</f>
        <v>865771.77999999991</v>
      </c>
      <c r="K48" s="16">
        <f>SUM(K49:K52)</f>
        <v>861805.57000000007</v>
      </c>
      <c r="L48" s="16">
        <f>SUM(L49:L52)</f>
        <v>0</v>
      </c>
      <c r="M48" s="16">
        <f>SUM(M49:M52)</f>
        <v>-3966.2100000000005</v>
      </c>
      <c r="N48" s="17">
        <f t="shared" si="14"/>
        <v>1.0046022097536453</v>
      </c>
      <c r="O48" s="15" t="s">
        <v>318</v>
      </c>
      <c r="P48" s="16">
        <f>SUM(P49:P52)</f>
        <v>855837.3600000001</v>
      </c>
      <c r="Q48" s="16">
        <f>SUM(Q49:Q52)</f>
        <v>861805.57000000007</v>
      </c>
      <c r="R48" s="16">
        <f>SUM(R49:R52)</f>
        <v>-5968.21</v>
      </c>
      <c r="S48" s="15" t="s">
        <v>318</v>
      </c>
      <c r="T48" s="16">
        <f t="shared" ref="T48:Y48" si="17">SUM(T49:T52)</f>
        <v>861805.57000000007</v>
      </c>
      <c r="U48" s="16">
        <f t="shared" si="17"/>
        <v>865771.77999999991</v>
      </c>
      <c r="V48" s="16">
        <f t="shared" si="17"/>
        <v>0</v>
      </c>
      <c r="W48" s="16">
        <f t="shared" si="17"/>
        <v>0</v>
      </c>
      <c r="X48" s="16">
        <f t="shared" si="17"/>
        <v>865771.77999999991</v>
      </c>
      <c r="Y48" s="16">
        <f t="shared" si="17"/>
        <v>-3966.2099999999245</v>
      </c>
      <c r="Z48" s="17">
        <f t="shared" si="16"/>
        <v>-4.6022097536453895E-3</v>
      </c>
      <c r="AA48" s="16"/>
    </row>
    <row r="49" spans="1:27" hidden="1" outlineLevel="1" x14ac:dyDescent="0.25">
      <c r="A49" t="s">
        <v>318</v>
      </c>
      <c r="B49" s="8" t="s">
        <v>318</v>
      </c>
      <c r="C49" s="8" t="s">
        <v>84</v>
      </c>
      <c r="D49" s="9">
        <v>106459.86</v>
      </c>
      <c r="E49" s="9">
        <v>52049.4</v>
      </c>
      <c r="F49" s="9">
        <v>0</v>
      </c>
      <c r="G49" s="9">
        <v>-54410.46</v>
      </c>
      <c r="H49" s="7">
        <f t="shared" si="13"/>
        <v>2.0453619061891204</v>
      </c>
      <c r="I49" s="8" t="s">
        <v>318</v>
      </c>
      <c r="J49" s="9">
        <v>604060.84</v>
      </c>
      <c r="K49" s="9">
        <v>607117.30000000005</v>
      </c>
      <c r="L49" s="9">
        <v>0</v>
      </c>
      <c r="M49" s="9">
        <v>3056.46</v>
      </c>
      <c r="N49" s="7">
        <f t="shared" si="14"/>
        <v>0.99496561867039524</v>
      </c>
      <c r="O49" s="8" t="s">
        <v>318</v>
      </c>
      <c r="P49" s="9">
        <v>602963.51</v>
      </c>
      <c r="Q49" s="9">
        <v>607117.30000000005</v>
      </c>
      <c r="R49" s="9">
        <v>-4153.79</v>
      </c>
      <c r="S49" s="8" t="s">
        <v>318</v>
      </c>
      <c r="T49" s="9">
        <v>607117.30000000005</v>
      </c>
      <c r="U49" s="9">
        <v>604060.84</v>
      </c>
      <c r="V49" s="8" t="s">
        <v>318</v>
      </c>
      <c r="W49" s="9">
        <v>0</v>
      </c>
      <c r="X49" s="9">
        <f>U49+IF(V49 = "", 0, V49)+W49</f>
        <v>604060.84</v>
      </c>
      <c r="Y49" s="9">
        <f>T49-X49</f>
        <v>3056.4600000000792</v>
      </c>
      <c r="Z49" s="7">
        <f t="shared" si="16"/>
        <v>5.0343813296048045E-3</v>
      </c>
      <c r="AA49" s="8" t="s">
        <v>318</v>
      </c>
    </row>
    <row r="50" spans="1:27" hidden="1" outlineLevel="1" x14ac:dyDescent="0.25">
      <c r="A50" t="s">
        <v>318</v>
      </c>
      <c r="B50" s="8" t="s">
        <v>318</v>
      </c>
      <c r="C50" s="8" t="s">
        <v>85</v>
      </c>
      <c r="D50" s="9">
        <v>262.3</v>
      </c>
      <c r="E50" s="9">
        <v>0</v>
      </c>
      <c r="F50" s="9">
        <v>0</v>
      </c>
      <c r="G50" s="9">
        <v>-262.3</v>
      </c>
      <c r="H50" s="7">
        <f t="shared" si="13"/>
        <v>0</v>
      </c>
      <c r="I50" s="8" t="s">
        <v>318</v>
      </c>
      <c r="J50" s="9">
        <v>6678.51</v>
      </c>
      <c r="K50" s="9">
        <v>0</v>
      </c>
      <c r="L50" s="9">
        <v>0</v>
      </c>
      <c r="M50" s="9">
        <v>-6678.51</v>
      </c>
      <c r="N50" s="7">
        <f t="shared" si="14"/>
        <v>0</v>
      </c>
      <c r="O50" s="8" t="s">
        <v>318</v>
      </c>
      <c r="P50" s="9">
        <v>0</v>
      </c>
      <c r="Q50" s="9">
        <v>0</v>
      </c>
      <c r="R50" s="9">
        <v>0</v>
      </c>
      <c r="S50" s="8" t="s">
        <v>318</v>
      </c>
      <c r="T50" s="9">
        <v>0</v>
      </c>
      <c r="U50" s="9">
        <v>6678.51</v>
      </c>
      <c r="V50" s="8" t="s">
        <v>318</v>
      </c>
      <c r="W50" s="9">
        <v>0</v>
      </c>
      <c r="X50" s="9">
        <f>U50+IF(V50 = "", 0, V50)+W50</f>
        <v>6678.51</v>
      </c>
      <c r="Y50" s="9">
        <f>T50-X50</f>
        <v>-6678.51</v>
      </c>
      <c r="Z50" s="7">
        <f t="shared" si="16"/>
        <v>0</v>
      </c>
      <c r="AA50" s="8" t="s">
        <v>318</v>
      </c>
    </row>
    <row r="51" spans="1:27" hidden="1" outlineLevel="1" x14ac:dyDescent="0.25">
      <c r="A51" t="s">
        <v>318</v>
      </c>
      <c r="B51" s="8" t="s">
        <v>318</v>
      </c>
      <c r="C51" s="8" t="s">
        <v>86</v>
      </c>
      <c r="D51" s="9">
        <v>14181.22</v>
      </c>
      <c r="E51" s="9">
        <v>6932.35</v>
      </c>
      <c r="F51" s="9">
        <v>0</v>
      </c>
      <c r="G51" s="9">
        <v>-7248.87</v>
      </c>
      <c r="H51" s="7">
        <f t="shared" si="13"/>
        <v>2.0456583986671184</v>
      </c>
      <c r="I51" s="8" t="s">
        <v>318</v>
      </c>
      <c r="J51" s="9">
        <v>80649.850000000006</v>
      </c>
      <c r="K51" s="9">
        <v>80567.03</v>
      </c>
      <c r="L51" s="9">
        <v>0</v>
      </c>
      <c r="M51" s="9">
        <v>-82.82</v>
      </c>
      <c r="N51" s="7">
        <f t="shared" si="14"/>
        <v>1.0010279639202291</v>
      </c>
      <c r="O51" s="8" t="s">
        <v>318</v>
      </c>
      <c r="P51" s="9">
        <v>79943.91</v>
      </c>
      <c r="Q51" s="9">
        <v>80567.03</v>
      </c>
      <c r="R51" s="9">
        <v>-623.12</v>
      </c>
      <c r="S51" s="8" t="s">
        <v>318</v>
      </c>
      <c r="T51" s="9">
        <v>80567.03</v>
      </c>
      <c r="U51" s="9">
        <v>80649.850000000006</v>
      </c>
      <c r="V51" s="8" t="s">
        <v>318</v>
      </c>
      <c r="W51" s="9">
        <v>0</v>
      </c>
      <c r="X51" s="9">
        <f>U51+IF(V51 = "", 0, V51)+W51</f>
        <v>80649.850000000006</v>
      </c>
      <c r="Y51" s="9">
        <f>T51-X51</f>
        <v>-82.820000000006985</v>
      </c>
      <c r="Z51" s="7">
        <f t="shared" si="16"/>
        <v>-1.0279639202289941E-3</v>
      </c>
      <c r="AA51" s="8" t="s">
        <v>318</v>
      </c>
    </row>
    <row r="52" spans="1:27" hidden="1" outlineLevel="1" x14ac:dyDescent="0.25">
      <c r="A52" t="s">
        <v>318</v>
      </c>
      <c r="B52" s="8" t="s">
        <v>318</v>
      </c>
      <c r="C52" s="8" t="s">
        <v>87</v>
      </c>
      <c r="D52" s="9">
        <v>30607.9</v>
      </c>
      <c r="E52" s="9">
        <v>14927.77</v>
      </c>
      <c r="F52" s="9">
        <v>0</v>
      </c>
      <c r="G52" s="9">
        <v>-15680.13</v>
      </c>
      <c r="H52" s="7">
        <f t="shared" si="13"/>
        <v>2.050400026259783</v>
      </c>
      <c r="I52" s="8" t="s">
        <v>318</v>
      </c>
      <c r="J52" s="9">
        <v>174382.58</v>
      </c>
      <c r="K52" s="9">
        <v>174121.24</v>
      </c>
      <c r="L52" s="9">
        <v>0</v>
      </c>
      <c r="M52" s="9">
        <v>-261.33999999999997</v>
      </c>
      <c r="N52" s="7">
        <f t="shared" si="14"/>
        <v>1.0015009082177453</v>
      </c>
      <c r="O52" s="8" t="s">
        <v>318</v>
      </c>
      <c r="P52" s="9">
        <v>172929.94</v>
      </c>
      <c r="Q52" s="9">
        <v>174121.24</v>
      </c>
      <c r="R52" s="9">
        <v>-1191.3</v>
      </c>
      <c r="S52" s="8" t="s">
        <v>318</v>
      </c>
      <c r="T52" s="9">
        <v>174121.24</v>
      </c>
      <c r="U52" s="9">
        <v>174382.58</v>
      </c>
      <c r="V52" s="8" t="s">
        <v>318</v>
      </c>
      <c r="W52" s="9">
        <v>0</v>
      </c>
      <c r="X52" s="9">
        <f>U52+IF(V52 = "", 0, V52)+W52</f>
        <v>174382.58</v>
      </c>
      <c r="Y52" s="9">
        <f>T52-X52</f>
        <v>-261.33999999999651</v>
      </c>
      <c r="Z52" s="7">
        <f t="shared" si="16"/>
        <v>-1.5009082177452706E-3</v>
      </c>
      <c r="AA52" s="8" t="s">
        <v>318</v>
      </c>
    </row>
    <row r="53" spans="1:27" collapsed="1" x14ac:dyDescent="0.25">
      <c r="A53" t="s">
        <v>318</v>
      </c>
      <c r="B53" s="25" t="s">
        <v>88</v>
      </c>
      <c r="C53" s="25"/>
      <c r="D53" s="16">
        <f>SUM(D54:D57)</f>
        <v>4672.8999999999996</v>
      </c>
      <c r="E53" s="16">
        <f>SUM(E54:E57)</f>
        <v>0</v>
      </c>
      <c r="F53" s="16">
        <f>SUM(F54:F57)</f>
        <v>0</v>
      </c>
      <c r="G53" s="16">
        <f>SUM(G54:G57)</f>
        <v>-4672.8999999999996</v>
      </c>
      <c r="H53" s="17">
        <f t="shared" si="13"/>
        <v>0</v>
      </c>
      <c r="I53" s="15" t="s">
        <v>318</v>
      </c>
      <c r="J53" s="16">
        <f>SUM(J54:J57)</f>
        <v>95521.74</v>
      </c>
      <c r="K53" s="16">
        <f>SUM(K54:K57)</f>
        <v>75931</v>
      </c>
      <c r="L53" s="16">
        <f>SUM(L54:L57)</f>
        <v>0</v>
      </c>
      <c r="M53" s="16">
        <f>SUM(M54:M57)</f>
        <v>-19590.740000000002</v>
      </c>
      <c r="N53" s="17">
        <f t="shared" si="14"/>
        <v>1.2580071380595541</v>
      </c>
      <c r="O53" s="15" t="s">
        <v>318</v>
      </c>
      <c r="P53" s="16">
        <f>SUM(P54:P57)</f>
        <v>49450</v>
      </c>
      <c r="Q53" s="16">
        <f>SUM(Q54:Q57)</f>
        <v>75931</v>
      </c>
      <c r="R53" s="16">
        <f>SUM(R54:R57)</f>
        <v>-26481</v>
      </c>
      <c r="S53" s="15" t="s">
        <v>318</v>
      </c>
      <c r="T53" s="16">
        <f t="shared" ref="T53:Y53" si="18">SUM(T54:T57)</f>
        <v>75931</v>
      </c>
      <c r="U53" s="16">
        <f t="shared" si="18"/>
        <v>95521.74</v>
      </c>
      <c r="V53" s="16">
        <f t="shared" si="18"/>
        <v>0</v>
      </c>
      <c r="W53" s="16">
        <f t="shared" si="18"/>
        <v>0</v>
      </c>
      <c r="X53" s="16">
        <f t="shared" si="18"/>
        <v>95521.74</v>
      </c>
      <c r="Y53" s="16">
        <f t="shared" si="18"/>
        <v>-19590.740000000002</v>
      </c>
      <c r="Z53" s="17">
        <f t="shared" si="16"/>
        <v>-0.25800713805955411</v>
      </c>
      <c r="AA53" s="16"/>
    </row>
    <row r="54" spans="1:27" hidden="1" outlineLevel="1" x14ac:dyDescent="0.25">
      <c r="A54" t="s">
        <v>318</v>
      </c>
      <c r="B54" s="8" t="s">
        <v>318</v>
      </c>
      <c r="C54" s="8" t="s">
        <v>89</v>
      </c>
      <c r="D54" s="9">
        <v>4474.8999999999996</v>
      </c>
      <c r="E54" s="9">
        <v>0</v>
      </c>
      <c r="F54" s="9">
        <v>0</v>
      </c>
      <c r="G54" s="9">
        <v>-4474.8999999999996</v>
      </c>
      <c r="H54" s="7">
        <f t="shared" si="13"/>
        <v>0</v>
      </c>
      <c r="I54" s="8" t="s">
        <v>318</v>
      </c>
      <c r="J54" s="9">
        <v>12798.4</v>
      </c>
      <c r="K54" s="9">
        <v>9273</v>
      </c>
      <c r="L54" s="9">
        <v>0</v>
      </c>
      <c r="M54" s="9">
        <v>-3525.4</v>
      </c>
      <c r="N54" s="7">
        <f t="shared" si="14"/>
        <v>1.3801790143427153</v>
      </c>
      <c r="O54" s="8" t="s">
        <v>318</v>
      </c>
      <c r="P54" s="9">
        <v>0</v>
      </c>
      <c r="Q54" s="9">
        <v>9273</v>
      </c>
      <c r="R54" s="9">
        <v>-9273</v>
      </c>
      <c r="S54" s="8" t="s">
        <v>318</v>
      </c>
      <c r="T54" s="9">
        <v>9273</v>
      </c>
      <c r="U54" s="9">
        <v>12798.4</v>
      </c>
      <c r="V54" s="8" t="s">
        <v>318</v>
      </c>
      <c r="W54" s="9">
        <v>0</v>
      </c>
      <c r="X54" s="9">
        <f>U54+IF(V54 = "", 0, V54)+W54</f>
        <v>12798.4</v>
      </c>
      <c r="Y54" s="9">
        <f>T54-X54</f>
        <v>-3525.3999999999996</v>
      </c>
      <c r="Z54" s="7">
        <f t="shared" si="16"/>
        <v>-0.38017901434271539</v>
      </c>
      <c r="AA54" s="8" t="s">
        <v>318</v>
      </c>
    </row>
    <row r="55" spans="1:27" hidden="1" outlineLevel="1" x14ac:dyDescent="0.25">
      <c r="A55" t="s">
        <v>318</v>
      </c>
      <c r="B55" s="8" t="s">
        <v>318</v>
      </c>
      <c r="C55" s="8" t="s">
        <v>90</v>
      </c>
      <c r="D55" s="9">
        <v>0</v>
      </c>
      <c r="E55" s="9">
        <v>0</v>
      </c>
      <c r="F55" s="9">
        <v>0</v>
      </c>
      <c r="G55" s="9">
        <v>0</v>
      </c>
      <c r="H55" s="7">
        <f t="shared" si="13"/>
        <v>0</v>
      </c>
      <c r="I55" s="8" t="s">
        <v>318</v>
      </c>
      <c r="J55" s="9">
        <v>50379</v>
      </c>
      <c r="K55" s="9">
        <v>37500</v>
      </c>
      <c r="L55" s="9">
        <v>0</v>
      </c>
      <c r="M55" s="9">
        <v>-12879</v>
      </c>
      <c r="N55" s="7">
        <f t="shared" si="14"/>
        <v>1.34344</v>
      </c>
      <c r="O55" s="8" t="s">
        <v>318</v>
      </c>
      <c r="P55" s="9">
        <v>30000</v>
      </c>
      <c r="Q55" s="9">
        <v>37500</v>
      </c>
      <c r="R55" s="9">
        <v>-7500</v>
      </c>
      <c r="S55" s="8" t="s">
        <v>318</v>
      </c>
      <c r="T55" s="9">
        <v>37500</v>
      </c>
      <c r="U55" s="9">
        <v>50379</v>
      </c>
      <c r="V55" s="8" t="s">
        <v>318</v>
      </c>
      <c r="W55" s="9">
        <v>0</v>
      </c>
      <c r="X55" s="9">
        <f>U55+IF(V55 = "", 0, V55)+W55</f>
        <v>50379</v>
      </c>
      <c r="Y55" s="9">
        <f>T55-X55</f>
        <v>-12879</v>
      </c>
      <c r="Z55" s="7">
        <f t="shared" si="16"/>
        <v>-0.34344000000000002</v>
      </c>
      <c r="AA55" s="8" t="s">
        <v>318</v>
      </c>
    </row>
    <row r="56" spans="1:27" hidden="1" outlineLevel="1" x14ac:dyDescent="0.25">
      <c r="A56" t="s">
        <v>318</v>
      </c>
      <c r="B56" s="8" t="s">
        <v>318</v>
      </c>
      <c r="C56" s="8" t="s">
        <v>91</v>
      </c>
      <c r="D56" s="9">
        <v>198</v>
      </c>
      <c r="E56" s="9">
        <v>0</v>
      </c>
      <c r="F56" s="9">
        <v>0</v>
      </c>
      <c r="G56" s="9">
        <v>-198</v>
      </c>
      <c r="H56" s="7">
        <f t="shared" si="13"/>
        <v>0</v>
      </c>
      <c r="I56" s="8" t="s">
        <v>318</v>
      </c>
      <c r="J56" s="9">
        <v>28132.34</v>
      </c>
      <c r="K56" s="9">
        <v>27000</v>
      </c>
      <c r="L56" s="9">
        <v>0</v>
      </c>
      <c r="M56" s="9">
        <v>-1132.3399999999999</v>
      </c>
      <c r="N56" s="7">
        <f t="shared" si="14"/>
        <v>1.0419385185185186</v>
      </c>
      <c r="O56" s="8" t="s">
        <v>318</v>
      </c>
      <c r="P56" s="9">
        <v>19450</v>
      </c>
      <c r="Q56" s="9">
        <v>27000</v>
      </c>
      <c r="R56" s="9">
        <v>-7550</v>
      </c>
      <c r="S56" s="8" t="s">
        <v>318</v>
      </c>
      <c r="T56" s="9">
        <v>27000</v>
      </c>
      <c r="U56" s="9">
        <v>28132.34</v>
      </c>
      <c r="V56" s="8" t="s">
        <v>318</v>
      </c>
      <c r="W56" s="9">
        <v>0</v>
      </c>
      <c r="X56" s="9">
        <f>U56+IF(V56 = "", 0, V56)+W56</f>
        <v>28132.34</v>
      </c>
      <c r="Y56" s="9">
        <f>T56-X56</f>
        <v>-1132.3400000000001</v>
      </c>
      <c r="Z56" s="7">
        <f t="shared" si="16"/>
        <v>-4.1938518518518521E-2</v>
      </c>
      <c r="AA56" s="8" t="s">
        <v>318</v>
      </c>
    </row>
    <row r="57" spans="1:27" hidden="1" outlineLevel="1" x14ac:dyDescent="0.25">
      <c r="A57" t="s">
        <v>318</v>
      </c>
      <c r="B57" s="8" t="s">
        <v>318</v>
      </c>
      <c r="C57" s="8" t="s">
        <v>92</v>
      </c>
      <c r="D57" s="9">
        <v>0</v>
      </c>
      <c r="E57" s="9">
        <v>0</v>
      </c>
      <c r="F57" s="9">
        <v>0</v>
      </c>
      <c r="G57" s="9">
        <v>0</v>
      </c>
      <c r="H57" s="7">
        <f t="shared" si="13"/>
        <v>0</v>
      </c>
      <c r="I57" s="8" t="s">
        <v>318</v>
      </c>
      <c r="J57" s="9">
        <v>4212</v>
      </c>
      <c r="K57" s="9">
        <v>2158</v>
      </c>
      <c r="L57" s="9">
        <v>0</v>
      </c>
      <c r="M57" s="9">
        <v>-2054</v>
      </c>
      <c r="N57" s="7">
        <f t="shared" si="14"/>
        <v>1.9518072289156627</v>
      </c>
      <c r="O57" s="8" t="s">
        <v>318</v>
      </c>
      <c r="P57" s="9">
        <v>0</v>
      </c>
      <c r="Q57" s="9">
        <v>2158</v>
      </c>
      <c r="R57" s="9">
        <v>-2158</v>
      </c>
      <c r="S57" s="8" t="s">
        <v>318</v>
      </c>
      <c r="T57" s="9">
        <v>2158</v>
      </c>
      <c r="U57" s="9">
        <v>4212</v>
      </c>
      <c r="V57" s="8" t="s">
        <v>318</v>
      </c>
      <c r="W57" s="9">
        <v>0</v>
      </c>
      <c r="X57" s="9">
        <f>U57+IF(V57 = "", 0, V57)+W57</f>
        <v>4212</v>
      </c>
      <c r="Y57" s="9">
        <f>T57-X57</f>
        <v>-2054</v>
      </c>
      <c r="Z57" s="7">
        <f t="shared" si="16"/>
        <v>-0.95180722891566261</v>
      </c>
      <c r="AA57" s="8" t="s">
        <v>318</v>
      </c>
    </row>
    <row r="58" spans="1:27" collapsed="1" x14ac:dyDescent="0.25">
      <c r="A58" t="s">
        <v>318</v>
      </c>
      <c r="B58" s="25" t="s">
        <v>94</v>
      </c>
      <c r="C58" s="25"/>
      <c r="D58" s="16">
        <f>SUM(D59:D66)</f>
        <v>52026.090000000004</v>
      </c>
      <c r="E58" s="16">
        <f>SUM(E59:E66)</f>
        <v>28509.279999999999</v>
      </c>
      <c r="F58" s="16">
        <f>SUM(F59:F66)</f>
        <v>0</v>
      </c>
      <c r="G58" s="16">
        <f>SUM(G59:G66)</f>
        <v>-23516.81</v>
      </c>
      <c r="H58" s="17">
        <f t="shared" si="13"/>
        <v>1.8248826347070148</v>
      </c>
      <c r="I58" s="15" t="s">
        <v>318</v>
      </c>
      <c r="J58" s="16">
        <f>SUM(J59:J66)</f>
        <v>324664.36000000004</v>
      </c>
      <c r="K58" s="16">
        <f>SUM(K59:K66)</f>
        <v>337864.6</v>
      </c>
      <c r="L58" s="16">
        <f>SUM(L59:L66)</f>
        <v>0</v>
      </c>
      <c r="M58" s="16">
        <f>SUM(M59:M66)</f>
        <v>13200.24</v>
      </c>
      <c r="N58" s="17">
        <f t="shared" si="14"/>
        <v>0.96093038453865853</v>
      </c>
      <c r="O58" s="15" t="s">
        <v>318</v>
      </c>
      <c r="P58" s="16">
        <f>SUM(P59:P66)</f>
        <v>360584.67</v>
      </c>
      <c r="Q58" s="16">
        <f>SUM(Q59:Q66)</f>
        <v>337864.6</v>
      </c>
      <c r="R58" s="16">
        <f>SUM(R59:R66)</f>
        <v>22720.07</v>
      </c>
      <c r="S58" s="15" t="s">
        <v>318</v>
      </c>
      <c r="T58" s="16">
        <f t="shared" ref="T58:Y58" si="19">SUM(T59:T66)</f>
        <v>337864.6</v>
      </c>
      <c r="U58" s="16">
        <f t="shared" si="19"/>
        <v>324664.36000000004</v>
      </c>
      <c r="V58" s="16">
        <f t="shared" si="19"/>
        <v>0</v>
      </c>
      <c r="W58" s="16">
        <f t="shared" si="19"/>
        <v>0</v>
      </c>
      <c r="X58" s="16">
        <f t="shared" si="19"/>
        <v>324664.36000000004</v>
      </c>
      <c r="Y58" s="16">
        <f t="shared" si="19"/>
        <v>13200.239999999994</v>
      </c>
      <c r="Z58" s="17">
        <f t="shared" si="16"/>
        <v>3.9069615461341599E-2</v>
      </c>
      <c r="AA58" s="16"/>
    </row>
    <row r="59" spans="1:27" hidden="1" outlineLevel="1" x14ac:dyDescent="0.25">
      <c r="A59" t="s">
        <v>318</v>
      </c>
      <c r="B59" s="8" t="s">
        <v>318</v>
      </c>
      <c r="C59" s="8" t="s">
        <v>95</v>
      </c>
      <c r="D59" s="9">
        <v>36320.94</v>
      </c>
      <c r="E59" s="9">
        <v>19514.080000000002</v>
      </c>
      <c r="F59" s="9">
        <v>0</v>
      </c>
      <c r="G59" s="9">
        <v>-16806.86</v>
      </c>
      <c r="H59" s="7">
        <f t="shared" si="13"/>
        <v>1.8612683764748326</v>
      </c>
      <c r="I59" s="8" t="s">
        <v>318</v>
      </c>
      <c r="J59" s="9">
        <v>213955.18</v>
      </c>
      <c r="K59" s="9">
        <v>221902.33</v>
      </c>
      <c r="L59" s="9">
        <v>0</v>
      </c>
      <c r="M59" s="9">
        <v>7947.15</v>
      </c>
      <c r="N59" s="7">
        <f t="shared" si="14"/>
        <v>0.96418627059932183</v>
      </c>
      <c r="O59" s="8" t="s">
        <v>318</v>
      </c>
      <c r="P59" s="9">
        <v>211277.38</v>
      </c>
      <c r="Q59" s="9">
        <v>221902.33</v>
      </c>
      <c r="R59" s="9">
        <v>-10624.95</v>
      </c>
      <c r="S59" s="8" t="s">
        <v>318</v>
      </c>
      <c r="T59" s="9">
        <v>221902.33</v>
      </c>
      <c r="U59" s="9">
        <v>213955.18</v>
      </c>
      <c r="V59" s="8" t="s">
        <v>318</v>
      </c>
      <c r="W59" s="9">
        <v>0</v>
      </c>
      <c r="X59" s="9">
        <f t="shared" ref="X59:X66" si="20">U59+IF(V59 = "", 0, V59)+W59</f>
        <v>213955.18</v>
      </c>
      <c r="Y59" s="9">
        <f t="shared" ref="Y59:Y66" si="21">T59-X59</f>
        <v>7947.1499999999942</v>
      </c>
      <c r="Z59" s="7">
        <f t="shared" si="16"/>
        <v>3.5813729400678194E-2</v>
      </c>
      <c r="AA59" s="8" t="s">
        <v>318</v>
      </c>
    </row>
    <row r="60" spans="1:27" hidden="1" outlineLevel="1" x14ac:dyDescent="0.25">
      <c r="A60" t="s">
        <v>318</v>
      </c>
      <c r="B60" s="8" t="s">
        <v>318</v>
      </c>
      <c r="C60" s="8" t="s">
        <v>96</v>
      </c>
      <c r="D60" s="9">
        <v>505.55</v>
      </c>
      <c r="E60" s="9">
        <v>0</v>
      </c>
      <c r="F60" s="9">
        <v>0</v>
      </c>
      <c r="G60" s="9">
        <v>-505.55</v>
      </c>
      <c r="H60" s="7">
        <f t="shared" si="13"/>
        <v>0</v>
      </c>
      <c r="I60" s="8" t="s">
        <v>318</v>
      </c>
      <c r="J60" s="9">
        <v>4228.1000000000004</v>
      </c>
      <c r="K60" s="9">
        <v>5000</v>
      </c>
      <c r="L60" s="9">
        <v>0</v>
      </c>
      <c r="M60" s="9">
        <v>771.9</v>
      </c>
      <c r="N60" s="7">
        <f t="shared" si="14"/>
        <v>0.84562000000000004</v>
      </c>
      <c r="O60" s="8" t="s">
        <v>318</v>
      </c>
      <c r="P60" s="9">
        <v>5000</v>
      </c>
      <c r="Q60" s="9">
        <v>5000</v>
      </c>
      <c r="R60" s="9">
        <v>0</v>
      </c>
      <c r="S60" s="8" t="s">
        <v>318</v>
      </c>
      <c r="T60" s="9">
        <v>5000</v>
      </c>
      <c r="U60" s="9">
        <v>4228.1000000000004</v>
      </c>
      <c r="V60" s="8" t="s">
        <v>318</v>
      </c>
      <c r="W60" s="9">
        <v>0</v>
      </c>
      <c r="X60" s="9">
        <f t="shared" si="20"/>
        <v>4228.1000000000004</v>
      </c>
      <c r="Y60" s="9">
        <f t="shared" si="21"/>
        <v>771.89999999999964</v>
      </c>
      <c r="Z60" s="7">
        <f t="shared" si="16"/>
        <v>0.15437999999999993</v>
      </c>
      <c r="AA60" s="8" t="s">
        <v>318</v>
      </c>
    </row>
    <row r="61" spans="1:27" hidden="1" outlineLevel="1" x14ac:dyDescent="0.25">
      <c r="A61" t="s">
        <v>318</v>
      </c>
      <c r="B61" s="8" t="s">
        <v>318</v>
      </c>
      <c r="C61" s="8" t="s">
        <v>97</v>
      </c>
      <c r="D61" s="9">
        <v>3420.37</v>
      </c>
      <c r="E61" s="9">
        <v>1864.35</v>
      </c>
      <c r="F61" s="9">
        <v>0</v>
      </c>
      <c r="G61" s="9">
        <v>-1556.02</v>
      </c>
      <c r="H61" s="7">
        <f t="shared" si="13"/>
        <v>1.834617963365248</v>
      </c>
      <c r="I61" s="8" t="s">
        <v>318</v>
      </c>
      <c r="J61" s="9">
        <v>20428.939999999999</v>
      </c>
      <c r="K61" s="9">
        <v>20884.34</v>
      </c>
      <c r="L61" s="9">
        <v>0</v>
      </c>
      <c r="M61" s="9">
        <v>455.4</v>
      </c>
      <c r="N61" s="7">
        <f t="shared" si="14"/>
        <v>0.97819418760659893</v>
      </c>
      <c r="O61" s="8" t="s">
        <v>318</v>
      </c>
      <c r="P61" s="9">
        <v>20290.61</v>
      </c>
      <c r="Q61" s="9">
        <v>20884.34</v>
      </c>
      <c r="R61" s="9">
        <v>-593.73</v>
      </c>
      <c r="S61" s="8" t="s">
        <v>318</v>
      </c>
      <c r="T61" s="9">
        <v>20884.34</v>
      </c>
      <c r="U61" s="9">
        <v>20428.939999999999</v>
      </c>
      <c r="V61" s="8" t="s">
        <v>318</v>
      </c>
      <c r="W61" s="9">
        <v>0</v>
      </c>
      <c r="X61" s="9">
        <f t="shared" si="20"/>
        <v>20428.939999999999</v>
      </c>
      <c r="Y61" s="9">
        <f t="shared" si="21"/>
        <v>455.40000000000146</v>
      </c>
      <c r="Z61" s="7">
        <f t="shared" si="16"/>
        <v>2.1805812393401059E-2</v>
      </c>
      <c r="AA61" s="8" t="s">
        <v>318</v>
      </c>
    </row>
    <row r="62" spans="1:27" hidden="1" outlineLevel="1" x14ac:dyDescent="0.25">
      <c r="A62" t="s">
        <v>318</v>
      </c>
      <c r="B62" s="8" t="s">
        <v>318</v>
      </c>
      <c r="C62" s="8" t="s">
        <v>98</v>
      </c>
      <c r="D62" s="9">
        <v>5465.78</v>
      </c>
      <c r="E62" s="9">
        <v>3015.98</v>
      </c>
      <c r="F62" s="9">
        <v>0</v>
      </c>
      <c r="G62" s="9">
        <v>-2449.8000000000002</v>
      </c>
      <c r="H62" s="7">
        <f t="shared" si="13"/>
        <v>1.8122732909369426</v>
      </c>
      <c r="I62" s="8" t="s">
        <v>318</v>
      </c>
      <c r="J62" s="9">
        <v>41822.69</v>
      </c>
      <c r="K62" s="9">
        <v>43482.04</v>
      </c>
      <c r="L62" s="9">
        <v>0</v>
      </c>
      <c r="M62" s="9">
        <v>1659.35</v>
      </c>
      <c r="N62" s="7">
        <f t="shared" si="14"/>
        <v>0.96183826701783082</v>
      </c>
      <c r="O62" s="8" t="s">
        <v>318</v>
      </c>
      <c r="P62" s="9">
        <v>48238.04</v>
      </c>
      <c r="Q62" s="9">
        <v>43482.04</v>
      </c>
      <c r="R62" s="9">
        <v>4756</v>
      </c>
      <c r="S62" s="8" t="s">
        <v>318</v>
      </c>
      <c r="T62" s="9">
        <v>43482.04</v>
      </c>
      <c r="U62" s="9">
        <v>41822.69</v>
      </c>
      <c r="V62" s="8" t="s">
        <v>318</v>
      </c>
      <c r="W62" s="9">
        <v>0</v>
      </c>
      <c r="X62" s="9">
        <f t="shared" si="20"/>
        <v>41822.69</v>
      </c>
      <c r="Y62" s="9">
        <f t="shared" si="21"/>
        <v>1659.3499999999985</v>
      </c>
      <c r="Z62" s="7">
        <f t="shared" si="16"/>
        <v>3.8161732982169155E-2</v>
      </c>
      <c r="AA62" s="8" t="s">
        <v>318</v>
      </c>
    </row>
    <row r="63" spans="1:27" hidden="1" outlineLevel="1" x14ac:dyDescent="0.25">
      <c r="A63" t="s">
        <v>318</v>
      </c>
      <c r="B63" s="8" t="s">
        <v>318</v>
      </c>
      <c r="C63" s="8" t="s">
        <v>99</v>
      </c>
      <c r="D63" s="9">
        <v>5001.41</v>
      </c>
      <c r="E63" s="9">
        <v>3284.25</v>
      </c>
      <c r="F63" s="9">
        <v>0</v>
      </c>
      <c r="G63" s="9">
        <v>-1717.16</v>
      </c>
      <c r="H63" s="7">
        <f t="shared" si="13"/>
        <v>1.5228469209104056</v>
      </c>
      <c r="I63" s="8" t="s">
        <v>318</v>
      </c>
      <c r="J63" s="9">
        <v>33327.21</v>
      </c>
      <c r="K63" s="9">
        <v>35948.32</v>
      </c>
      <c r="L63" s="9">
        <v>0</v>
      </c>
      <c r="M63" s="9">
        <v>2621.11</v>
      </c>
      <c r="N63" s="7">
        <f t="shared" si="14"/>
        <v>0.92708671782158381</v>
      </c>
      <c r="O63" s="8" t="s">
        <v>318</v>
      </c>
      <c r="P63" s="9">
        <v>56797.87</v>
      </c>
      <c r="Q63" s="9">
        <v>35948.32</v>
      </c>
      <c r="R63" s="9">
        <v>20849.55</v>
      </c>
      <c r="S63" s="8" t="s">
        <v>318</v>
      </c>
      <c r="T63" s="9">
        <v>35948.32</v>
      </c>
      <c r="U63" s="9">
        <v>33327.21</v>
      </c>
      <c r="V63" s="8" t="s">
        <v>318</v>
      </c>
      <c r="W63" s="9">
        <v>0</v>
      </c>
      <c r="X63" s="9">
        <f t="shared" si="20"/>
        <v>33327.21</v>
      </c>
      <c r="Y63" s="9">
        <f t="shared" si="21"/>
        <v>2621.1100000000006</v>
      </c>
      <c r="Z63" s="7">
        <f t="shared" si="16"/>
        <v>7.2913282178416139E-2</v>
      </c>
      <c r="AA63" s="8" t="s">
        <v>318</v>
      </c>
    </row>
    <row r="64" spans="1:27" hidden="1" outlineLevel="1" x14ac:dyDescent="0.25">
      <c r="A64" t="s">
        <v>318</v>
      </c>
      <c r="B64" s="8" t="s">
        <v>318</v>
      </c>
      <c r="C64" s="8" t="s">
        <v>100</v>
      </c>
      <c r="D64" s="9">
        <v>0</v>
      </c>
      <c r="E64" s="9">
        <v>0</v>
      </c>
      <c r="F64" s="9">
        <v>0</v>
      </c>
      <c r="G64" s="9">
        <v>0</v>
      </c>
      <c r="H64" s="7">
        <f t="shared" si="13"/>
        <v>0</v>
      </c>
      <c r="I64" s="8" t="s">
        <v>318</v>
      </c>
      <c r="J64" s="9">
        <v>642.65</v>
      </c>
      <c r="K64" s="9">
        <v>0</v>
      </c>
      <c r="L64" s="9">
        <v>0</v>
      </c>
      <c r="M64" s="9">
        <v>-642.65</v>
      </c>
      <c r="N64" s="7">
        <f t="shared" si="14"/>
        <v>0</v>
      </c>
      <c r="O64" s="8" t="s">
        <v>318</v>
      </c>
      <c r="P64" s="9">
        <v>0</v>
      </c>
      <c r="Q64" s="9">
        <v>0</v>
      </c>
      <c r="R64" s="9">
        <v>0</v>
      </c>
      <c r="S64" s="8" t="s">
        <v>318</v>
      </c>
      <c r="T64" s="9">
        <v>0</v>
      </c>
      <c r="U64" s="9">
        <v>642.65</v>
      </c>
      <c r="V64" s="8" t="s">
        <v>318</v>
      </c>
      <c r="W64" s="9">
        <v>0</v>
      </c>
      <c r="X64" s="9">
        <f t="shared" si="20"/>
        <v>642.65</v>
      </c>
      <c r="Y64" s="9">
        <f t="shared" si="21"/>
        <v>-642.65</v>
      </c>
      <c r="Z64" s="7">
        <f t="shared" si="16"/>
        <v>0</v>
      </c>
      <c r="AA64" s="8" t="s">
        <v>318</v>
      </c>
    </row>
    <row r="65" spans="1:27" hidden="1" outlineLevel="1" x14ac:dyDescent="0.25">
      <c r="A65" t="s">
        <v>318</v>
      </c>
      <c r="B65" s="8" t="s">
        <v>318</v>
      </c>
      <c r="C65" s="8" t="s">
        <v>101</v>
      </c>
      <c r="D65" s="9">
        <v>500</v>
      </c>
      <c r="E65" s="9">
        <v>305.14</v>
      </c>
      <c r="F65" s="9">
        <v>0</v>
      </c>
      <c r="G65" s="9">
        <v>-194.86</v>
      </c>
      <c r="H65" s="7">
        <f t="shared" si="13"/>
        <v>1.6385921216490791</v>
      </c>
      <c r="I65" s="8" t="s">
        <v>318</v>
      </c>
      <c r="J65" s="9">
        <v>3278.99</v>
      </c>
      <c r="K65" s="9">
        <v>3392.25</v>
      </c>
      <c r="L65" s="9">
        <v>0</v>
      </c>
      <c r="M65" s="9">
        <v>113.26</v>
      </c>
      <c r="N65" s="7">
        <f t="shared" si="14"/>
        <v>0.96661213059179008</v>
      </c>
      <c r="O65" s="8" t="s">
        <v>318</v>
      </c>
      <c r="P65" s="9">
        <v>5519.68</v>
      </c>
      <c r="Q65" s="9">
        <v>3392.25</v>
      </c>
      <c r="R65" s="9">
        <v>2127.4299999999998</v>
      </c>
      <c r="S65" s="8" t="s">
        <v>318</v>
      </c>
      <c r="T65" s="9">
        <v>3392.25</v>
      </c>
      <c r="U65" s="9">
        <v>3278.99</v>
      </c>
      <c r="V65" s="8" t="s">
        <v>318</v>
      </c>
      <c r="W65" s="9">
        <v>0</v>
      </c>
      <c r="X65" s="9">
        <f t="shared" si="20"/>
        <v>3278.99</v>
      </c>
      <c r="Y65" s="9">
        <f t="shared" si="21"/>
        <v>113.26000000000022</v>
      </c>
      <c r="Z65" s="7">
        <f t="shared" si="16"/>
        <v>3.3387869408209953E-2</v>
      </c>
      <c r="AA65" s="8" t="s">
        <v>318</v>
      </c>
    </row>
    <row r="66" spans="1:27" hidden="1" outlineLevel="1" x14ac:dyDescent="0.25">
      <c r="A66" t="s">
        <v>318</v>
      </c>
      <c r="B66" s="8" t="s">
        <v>318</v>
      </c>
      <c r="C66" s="8" t="s">
        <v>102</v>
      </c>
      <c r="D66" s="9">
        <v>812.04</v>
      </c>
      <c r="E66" s="9">
        <v>525.48</v>
      </c>
      <c r="F66" s="9">
        <v>0</v>
      </c>
      <c r="G66" s="9">
        <v>-286.56</v>
      </c>
      <c r="H66" s="7">
        <f t="shared" si="13"/>
        <v>1.5453299840146151</v>
      </c>
      <c r="I66" s="8" t="s">
        <v>318</v>
      </c>
      <c r="J66" s="9">
        <v>6980.6</v>
      </c>
      <c r="K66" s="9">
        <v>7255.32</v>
      </c>
      <c r="L66" s="9">
        <v>0</v>
      </c>
      <c r="M66" s="9">
        <v>274.72000000000003</v>
      </c>
      <c r="N66" s="7">
        <f t="shared" si="14"/>
        <v>0.96213537101051372</v>
      </c>
      <c r="O66" s="8" t="s">
        <v>318</v>
      </c>
      <c r="P66" s="9">
        <v>13461.09</v>
      </c>
      <c r="Q66" s="9">
        <v>7255.32</v>
      </c>
      <c r="R66" s="9">
        <v>6205.77</v>
      </c>
      <c r="S66" s="8" t="s">
        <v>318</v>
      </c>
      <c r="T66" s="9">
        <v>7255.32</v>
      </c>
      <c r="U66" s="9">
        <v>6980.6</v>
      </c>
      <c r="V66" s="8" t="s">
        <v>318</v>
      </c>
      <c r="W66" s="9">
        <v>0</v>
      </c>
      <c r="X66" s="9">
        <f t="shared" si="20"/>
        <v>6980.6</v>
      </c>
      <c r="Y66" s="9">
        <f t="shared" si="21"/>
        <v>274.71999999999935</v>
      </c>
      <c r="Z66" s="7">
        <f t="shared" si="16"/>
        <v>3.7864628989486247E-2</v>
      </c>
      <c r="AA66" s="8" t="s">
        <v>318</v>
      </c>
    </row>
    <row r="67" spans="1:27" collapsed="1" x14ac:dyDescent="0.25">
      <c r="A67" t="s">
        <v>318</v>
      </c>
      <c r="B67" s="25" t="s">
        <v>107</v>
      </c>
      <c r="C67" s="25"/>
      <c r="D67" s="16">
        <f>SUM(D68:D71)</f>
        <v>15214.359999999999</v>
      </c>
      <c r="E67" s="16">
        <f>SUM(E68:E71)</f>
        <v>7584.99</v>
      </c>
      <c r="F67" s="16">
        <f>SUM(F68:F71)</f>
        <v>0</v>
      </c>
      <c r="G67" s="16">
        <f>SUM(G68:G71)</f>
        <v>-7629.3700000000008</v>
      </c>
      <c r="H67" s="17">
        <f t="shared" si="13"/>
        <v>2.0058510294674083</v>
      </c>
      <c r="I67" s="15" t="s">
        <v>318</v>
      </c>
      <c r="J67" s="16">
        <f>SUM(J68:J71)</f>
        <v>94084.08</v>
      </c>
      <c r="K67" s="16">
        <f>SUM(K68:K71)</f>
        <v>92491.680000000008</v>
      </c>
      <c r="L67" s="16">
        <f>SUM(L68:L71)</f>
        <v>0</v>
      </c>
      <c r="M67" s="16">
        <f>SUM(M68:M71)</f>
        <v>-1592.4</v>
      </c>
      <c r="N67" s="17">
        <f t="shared" si="14"/>
        <v>1.017216683706037</v>
      </c>
      <c r="O67" s="15" t="s">
        <v>318</v>
      </c>
      <c r="P67" s="16">
        <f>SUM(P68:P71)</f>
        <v>95284.23000000001</v>
      </c>
      <c r="Q67" s="16">
        <f>SUM(Q68:Q71)</f>
        <v>92491.680000000008</v>
      </c>
      <c r="R67" s="16">
        <f>SUM(R68:R71)</f>
        <v>2792.55</v>
      </c>
      <c r="S67" s="15" t="s">
        <v>318</v>
      </c>
      <c r="T67" s="16">
        <f t="shared" ref="T67:Y67" si="22">SUM(T68:T71)</f>
        <v>92491.680000000008</v>
      </c>
      <c r="U67" s="16">
        <f t="shared" si="22"/>
        <v>94084.08</v>
      </c>
      <c r="V67" s="16">
        <f t="shared" si="22"/>
        <v>0</v>
      </c>
      <c r="W67" s="16">
        <f t="shared" si="22"/>
        <v>0</v>
      </c>
      <c r="X67" s="16">
        <f t="shared" si="22"/>
        <v>94084.08</v>
      </c>
      <c r="Y67" s="16">
        <f t="shared" si="22"/>
        <v>-1592.4000000000003</v>
      </c>
      <c r="Z67" s="17">
        <f t="shared" si="16"/>
        <v>-1.7216683706037128E-2</v>
      </c>
      <c r="AA67" s="16"/>
    </row>
    <row r="68" spans="1:27" hidden="1" outlineLevel="1" x14ac:dyDescent="0.25">
      <c r="A68" t="s">
        <v>318</v>
      </c>
      <c r="B68" s="8" t="s">
        <v>318</v>
      </c>
      <c r="C68" s="8" t="s">
        <v>108</v>
      </c>
      <c r="D68" s="9">
        <v>11563.46</v>
      </c>
      <c r="E68" s="9">
        <v>6006.44</v>
      </c>
      <c r="F68" s="9">
        <v>0</v>
      </c>
      <c r="G68" s="9">
        <v>-5557.02</v>
      </c>
      <c r="H68" s="7">
        <f t="shared" si="13"/>
        <v>1.9251769767116629</v>
      </c>
      <c r="I68" s="8" t="s">
        <v>318</v>
      </c>
      <c r="J68" s="9">
        <v>69178.960000000006</v>
      </c>
      <c r="K68" s="9">
        <v>70162.13</v>
      </c>
      <c r="L68" s="9">
        <v>0</v>
      </c>
      <c r="M68" s="9">
        <v>983.17</v>
      </c>
      <c r="N68" s="7">
        <f t="shared" si="14"/>
        <v>0.9859871700018229</v>
      </c>
      <c r="O68" s="8" t="s">
        <v>318</v>
      </c>
      <c r="P68" s="9">
        <v>70049.600000000006</v>
      </c>
      <c r="Q68" s="9">
        <v>70162.13</v>
      </c>
      <c r="R68" s="9">
        <v>-112.53</v>
      </c>
      <c r="S68" s="8" t="s">
        <v>318</v>
      </c>
      <c r="T68" s="9">
        <v>70162.13</v>
      </c>
      <c r="U68" s="9">
        <v>69178.960000000006</v>
      </c>
      <c r="V68" s="8" t="s">
        <v>318</v>
      </c>
      <c r="W68" s="9">
        <v>0</v>
      </c>
      <c r="X68" s="9">
        <f>U68+IF(V68 = "", 0, V68)+W68</f>
        <v>69178.960000000006</v>
      </c>
      <c r="Y68" s="9">
        <f>T68-X68</f>
        <v>983.16999999999825</v>
      </c>
      <c r="Z68" s="7">
        <f t="shared" si="16"/>
        <v>1.4012829998177054E-2</v>
      </c>
      <c r="AA68" s="8" t="s">
        <v>318</v>
      </c>
    </row>
    <row r="69" spans="1:27" hidden="1" outlineLevel="1" x14ac:dyDescent="0.25">
      <c r="A69" t="s">
        <v>318</v>
      </c>
      <c r="B69" s="8" t="s">
        <v>318</v>
      </c>
      <c r="C69" s="8" t="s">
        <v>109</v>
      </c>
      <c r="D69" s="9">
        <v>289.3</v>
      </c>
      <c r="E69" s="9">
        <v>0</v>
      </c>
      <c r="F69" s="9">
        <v>0</v>
      </c>
      <c r="G69" s="9">
        <v>-289.3</v>
      </c>
      <c r="H69" s="7">
        <f t="shared" si="13"/>
        <v>0</v>
      </c>
      <c r="I69" s="8" t="s">
        <v>318</v>
      </c>
      <c r="J69" s="9">
        <v>1623.55</v>
      </c>
      <c r="K69" s="9">
        <v>0</v>
      </c>
      <c r="L69" s="9">
        <v>0</v>
      </c>
      <c r="M69" s="9">
        <v>-1623.55</v>
      </c>
      <c r="N69" s="7">
        <f t="shared" si="14"/>
        <v>0</v>
      </c>
      <c r="O69" s="8" t="s">
        <v>318</v>
      </c>
      <c r="P69" s="9">
        <v>0</v>
      </c>
      <c r="Q69" s="9">
        <v>0</v>
      </c>
      <c r="R69" s="9">
        <v>0</v>
      </c>
      <c r="S69" s="8" t="s">
        <v>318</v>
      </c>
      <c r="T69" s="9">
        <v>0</v>
      </c>
      <c r="U69" s="9">
        <v>1623.55</v>
      </c>
      <c r="V69" s="8" t="s">
        <v>318</v>
      </c>
      <c r="W69" s="9">
        <v>0</v>
      </c>
      <c r="X69" s="9">
        <f>U69+IF(V69 = "", 0, V69)+W69</f>
        <v>1623.55</v>
      </c>
      <c r="Y69" s="9">
        <f>T69-X69</f>
        <v>-1623.55</v>
      </c>
      <c r="Z69" s="7">
        <f t="shared" si="16"/>
        <v>0</v>
      </c>
      <c r="AA69" s="8" t="s">
        <v>318</v>
      </c>
    </row>
    <row r="70" spans="1:27" hidden="1" outlineLevel="1" x14ac:dyDescent="0.25">
      <c r="A70" t="s">
        <v>318</v>
      </c>
      <c r="B70" s="8" t="s">
        <v>318</v>
      </c>
      <c r="C70" s="8" t="s">
        <v>110</v>
      </c>
      <c r="D70" s="9">
        <v>1465.16</v>
      </c>
      <c r="E70" s="9">
        <v>744.73</v>
      </c>
      <c r="F70" s="9">
        <v>0</v>
      </c>
      <c r="G70" s="9">
        <v>-720.43</v>
      </c>
      <c r="H70" s="7">
        <f t="shared" si="13"/>
        <v>1.9673707249607242</v>
      </c>
      <c r="I70" s="8" t="s">
        <v>318</v>
      </c>
      <c r="J70" s="9">
        <v>8757.51</v>
      </c>
      <c r="K70" s="9">
        <v>8649.52</v>
      </c>
      <c r="L70" s="9">
        <v>0</v>
      </c>
      <c r="M70" s="9">
        <v>-107.99</v>
      </c>
      <c r="N70" s="7">
        <f t="shared" si="14"/>
        <v>1.0124850858775978</v>
      </c>
      <c r="O70" s="8" t="s">
        <v>318</v>
      </c>
      <c r="P70" s="9">
        <v>8632.64</v>
      </c>
      <c r="Q70" s="9">
        <v>8649.52</v>
      </c>
      <c r="R70" s="9">
        <v>-16.88</v>
      </c>
      <c r="S70" s="8" t="s">
        <v>318</v>
      </c>
      <c r="T70" s="9">
        <v>8649.52</v>
      </c>
      <c r="U70" s="9">
        <v>8757.51</v>
      </c>
      <c r="V70" s="8" t="s">
        <v>318</v>
      </c>
      <c r="W70" s="9">
        <v>0</v>
      </c>
      <c r="X70" s="9">
        <f>U70+IF(V70 = "", 0, V70)+W70</f>
        <v>8757.51</v>
      </c>
      <c r="Y70" s="9">
        <f>T70-X70</f>
        <v>-107.98999999999978</v>
      </c>
      <c r="Z70" s="7">
        <f t="shared" si="16"/>
        <v>-1.2485085877597807E-2</v>
      </c>
      <c r="AA70" s="8" t="s">
        <v>318</v>
      </c>
    </row>
    <row r="71" spans="1:27" hidden="1" outlineLevel="1" x14ac:dyDescent="0.25">
      <c r="A71" t="s">
        <v>318</v>
      </c>
      <c r="B71" s="8" t="s">
        <v>318</v>
      </c>
      <c r="C71" s="8" t="s">
        <v>111</v>
      </c>
      <c r="D71" s="9">
        <v>1896.44</v>
      </c>
      <c r="E71" s="9">
        <v>833.82</v>
      </c>
      <c r="F71" s="9">
        <v>0</v>
      </c>
      <c r="G71" s="9">
        <v>-1062.6199999999999</v>
      </c>
      <c r="H71" s="7">
        <f t="shared" si="13"/>
        <v>2.2743997505456814</v>
      </c>
      <c r="I71" s="8" t="s">
        <v>318</v>
      </c>
      <c r="J71" s="9">
        <v>14524.06</v>
      </c>
      <c r="K71" s="9">
        <v>13680.03</v>
      </c>
      <c r="L71" s="9">
        <v>0</v>
      </c>
      <c r="M71" s="9">
        <v>-844.03</v>
      </c>
      <c r="N71" s="7">
        <f t="shared" si="14"/>
        <v>1.0616979641126516</v>
      </c>
      <c r="O71" s="8" t="s">
        <v>318</v>
      </c>
      <c r="P71" s="9">
        <v>16601.990000000002</v>
      </c>
      <c r="Q71" s="9">
        <v>13680.03</v>
      </c>
      <c r="R71" s="9">
        <v>2921.96</v>
      </c>
      <c r="S71" s="8" t="s">
        <v>318</v>
      </c>
      <c r="T71" s="9">
        <v>13680.03</v>
      </c>
      <c r="U71" s="9">
        <v>14524.06</v>
      </c>
      <c r="V71" s="8" t="s">
        <v>318</v>
      </c>
      <c r="W71" s="9">
        <v>0</v>
      </c>
      <c r="X71" s="9">
        <f>U71+IF(V71 = "", 0, V71)+W71</f>
        <v>14524.06</v>
      </c>
      <c r="Y71" s="9">
        <f>T71-X71</f>
        <v>-844.02999999999884</v>
      </c>
      <c r="Z71" s="7">
        <f t="shared" si="16"/>
        <v>-6.1697964112651708E-2</v>
      </c>
      <c r="AA71" s="8" t="s">
        <v>318</v>
      </c>
    </row>
    <row r="72" spans="1:27" collapsed="1" x14ac:dyDescent="0.25">
      <c r="A72" t="s">
        <v>318</v>
      </c>
      <c r="B72" s="25" t="s">
        <v>112</v>
      </c>
      <c r="C72" s="25"/>
      <c r="D72" s="16">
        <f>SUM(D73:D80)</f>
        <v>9180</v>
      </c>
      <c r="E72" s="16">
        <f>SUM(E73:E80)</f>
        <v>4670.7400000000007</v>
      </c>
      <c r="F72" s="16">
        <f>SUM(F73:F80)</f>
        <v>0</v>
      </c>
      <c r="G72" s="16">
        <f>SUM(G73:G80)</f>
        <v>-4509.2599999999993</v>
      </c>
      <c r="H72" s="17">
        <f t="shared" si="13"/>
        <v>1.9654273198679435</v>
      </c>
      <c r="I72" s="15" t="s">
        <v>318</v>
      </c>
      <c r="J72" s="16">
        <f>SUM(J73:J80)</f>
        <v>56046.969999999994</v>
      </c>
      <c r="K72" s="16">
        <f>SUM(K73:K80)</f>
        <v>58597.639999999992</v>
      </c>
      <c r="L72" s="16">
        <f>SUM(L73:L80)</f>
        <v>0</v>
      </c>
      <c r="M72" s="16">
        <f>SUM(M73:M80)</f>
        <v>2550.67</v>
      </c>
      <c r="N72" s="17">
        <f t="shared" si="14"/>
        <v>0.95647145516440601</v>
      </c>
      <c r="O72" s="15" t="s">
        <v>318</v>
      </c>
      <c r="P72" s="16">
        <f>SUM(P73:P80)</f>
        <v>72630.05</v>
      </c>
      <c r="Q72" s="16">
        <f>SUM(Q73:Q80)</f>
        <v>58597.639999999992</v>
      </c>
      <c r="R72" s="16">
        <f>SUM(R73:R80)</f>
        <v>14032.41</v>
      </c>
      <c r="S72" s="15" t="s">
        <v>318</v>
      </c>
      <c r="T72" s="16">
        <f t="shared" ref="T72:Y72" si="23">SUM(T73:T80)</f>
        <v>58597.639999999992</v>
      </c>
      <c r="U72" s="16">
        <f t="shared" si="23"/>
        <v>56046.969999999994</v>
      </c>
      <c r="V72" s="16">
        <f t="shared" si="23"/>
        <v>0</v>
      </c>
      <c r="W72" s="16">
        <f t="shared" si="23"/>
        <v>0</v>
      </c>
      <c r="X72" s="16">
        <f t="shared" si="23"/>
        <v>56046.969999999994</v>
      </c>
      <c r="Y72" s="16">
        <f t="shared" si="23"/>
        <v>2550.6699999999992</v>
      </c>
      <c r="Z72" s="17">
        <f t="shared" si="16"/>
        <v>4.3528544835594055E-2</v>
      </c>
      <c r="AA72" s="16"/>
    </row>
    <row r="73" spans="1:27" hidden="1" outlineLevel="1" x14ac:dyDescent="0.25">
      <c r="A73" t="s">
        <v>318</v>
      </c>
      <c r="B73" s="8" t="s">
        <v>318</v>
      </c>
      <c r="C73" s="8" t="s">
        <v>113</v>
      </c>
      <c r="D73" s="9">
        <v>4691</v>
      </c>
      <c r="E73" s="9">
        <v>2422.92</v>
      </c>
      <c r="F73" s="9">
        <v>0</v>
      </c>
      <c r="G73" s="9">
        <v>-2268.08</v>
      </c>
      <c r="H73" s="7">
        <f t="shared" si="13"/>
        <v>1.9360936390801182</v>
      </c>
      <c r="I73" s="8" t="s">
        <v>318</v>
      </c>
      <c r="J73" s="9">
        <v>28037.79</v>
      </c>
      <c r="K73" s="9">
        <v>31639.46</v>
      </c>
      <c r="L73" s="9">
        <v>0</v>
      </c>
      <c r="M73" s="9">
        <v>3601.67</v>
      </c>
      <c r="N73" s="7">
        <f t="shared" si="14"/>
        <v>0.88616525060794338</v>
      </c>
      <c r="O73" s="8" t="s">
        <v>318</v>
      </c>
      <c r="P73" s="9">
        <v>31604.21</v>
      </c>
      <c r="Q73" s="9">
        <v>31639.46</v>
      </c>
      <c r="R73" s="9">
        <v>-35.25</v>
      </c>
      <c r="S73" s="8" t="s">
        <v>318</v>
      </c>
      <c r="T73" s="9">
        <v>31639.46</v>
      </c>
      <c r="U73" s="9">
        <v>28037.79</v>
      </c>
      <c r="V73" s="8" t="s">
        <v>318</v>
      </c>
      <c r="W73" s="9">
        <v>0</v>
      </c>
      <c r="X73" s="9">
        <f t="shared" ref="X73:X80" si="24">U73+IF(V73 = "", 0, V73)+W73</f>
        <v>28037.79</v>
      </c>
      <c r="Y73" s="9">
        <f t="shared" ref="Y73:Y80" si="25">T73-X73</f>
        <v>3601.6699999999983</v>
      </c>
      <c r="Z73" s="7">
        <f t="shared" si="16"/>
        <v>0.11383474939205658</v>
      </c>
      <c r="AA73" s="8" t="s">
        <v>318</v>
      </c>
    </row>
    <row r="74" spans="1:27" hidden="1" outlineLevel="1" x14ac:dyDescent="0.25">
      <c r="A74" t="s">
        <v>318</v>
      </c>
      <c r="B74" s="8" t="s">
        <v>318</v>
      </c>
      <c r="C74" s="8" t="s">
        <v>114</v>
      </c>
      <c r="D74" s="9">
        <v>0</v>
      </c>
      <c r="E74" s="9">
        <v>0</v>
      </c>
      <c r="F74" s="9">
        <v>0</v>
      </c>
      <c r="G74" s="9">
        <v>0</v>
      </c>
      <c r="H74" s="7">
        <f t="shared" si="13"/>
        <v>0</v>
      </c>
      <c r="I74" s="8" t="s">
        <v>318</v>
      </c>
      <c r="J74" s="9">
        <v>2249.12</v>
      </c>
      <c r="K74" s="9">
        <v>263.75</v>
      </c>
      <c r="L74" s="9">
        <v>0</v>
      </c>
      <c r="M74" s="9">
        <v>-1985.37</v>
      </c>
      <c r="N74" s="7">
        <f t="shared" si="14"/>
        <v>8.5274691943127952</v>
      </c>
      <c r="O74" s="8" t="s">
        <v>318</v>
      </c>
      <c r="P74" s="9">
        <v>263.75</v>
      </c>
      <c r="Q74" s="9">
        <v>263.75</v>
      </c>
      <c r="R74" s="9">
        <v>0</v>
      </c>
      <c r="S74" s="8" t="s">
        <v>318</v>
      </c>
      <c r="T74" s="9">
        <v>263.75</v>
      </c>
      <c r="U74" s="9">
        <v>2249.12</v>
      </c>
      <c r="V74" s="8" t="s">
        <v>318</v>
      </c>
      <c r="W74" s="9">
        <v>0</v>
      </c>
      <c r="X74" s="9">
        <f t="shared" si="24"/>
        <v>2249.12</v>
      </c>
      <c r="Y74" s="9">
        <f t="shared" si="25"/>
        <v>-1985.37</v>
      </c>
      <c r="Z74" s="7">
        <f t="shared" si="16"/>
        <v>-7.527469194312796</v>
      </c>
      <c r="AA74" s="8" t="s">
        <v>318</v>
      </c>
    </row>
    <row r="75" spans="1:27" hidden="1" outlineLevel="1" x14ac:dyDescent="0.25">
      <c r="A75" t="s">
        <v>318</v>
      </c>
      <c r="B75" s="8" t="s">
        <v>318</v>
      </c>
      <c r="C75" s="8" t="s">
        <v>115</v>
      </c>
      <c r="D75" s="9">
        <v>578.54</v>
      </c>
      <c r="E75" s="9">
        <v>300.94</v>
      </c>
      <c r="F75" s="9">
        <v>0</v>
      </c>
      <c r="G75" s="9">
        <v>-277.60000000000002</v>
      </c>
      <c r="H75" s="7">
        <f t="shared" si="13"/>
        <v>1.9224430118960589</v>
      </c>
      <c r="I75" s="8" t="s">
        <v>318</v>
      </c>
      <c r="J75" s="9">
        <v>3596.27</v>
      </c>
      <c r="K75" s="9">
        <v>3558.42</v>
      </c>
      <c r="L75" s="9">
        <v>0</v>
      </c>
      <c r="M75" s="9">
        <v>-37.85</v>
      </c>
      <c r="N75" s="7">
        <f t="shared" si="14"/>
        <v>1.0106367432737</v>
      </c>
      <c r="O75" s="8" t="s">
        <v>318</v>
      </c>
      <c r="P75" s="9">
        <v>3553.13</v>
      </c>
      <c r="Q75" s="9">
        <v>3558.42</v>
      </c>
      <c r="R75" s="9">
        <v>-5.29</v>
      </c>
      <c r="S75" s="8" t="s">
        <v>318</v>
      </c>
      <c r="T75" s="9">
        <v>3558.42</v>
      </c>
      <c r="U75" s="9">
        <v>3596.27</v>
      </c>
      <c r="V75" s="8" t="s">
        <v>318</v>
      </c>
      <c r="W75" s="9">
        <v>0</v>
      </c>
      <c r="X75" s="9">
        <f t="shared" si="24"/>
        <v>3596.27</v>
      </c>
      <c r="Y75" s="9">
        <f t="shared" si="25"/>
        <v>-37.849999999999909</v>
      </c>
      <c r="Z75" s="7">
        <f t="shared" si="16"/>
        <v>-1.06367432737001E-2</v>
      </c>
      <c r="AA75" s="8" t="s">
        <v>318</v>
      </c>
    </row>
    <row r="76" spans="1:27" hidden="1" outlineLevel="1" x14ac:dyDescent="0.25">
      <c r="A76" t="s">
        <v>318</v>
      </c>
      <c r="B76" s="8" t="s">
        <v>318</v>
      </c>
      <c r="C76" s="8" t="s">
        <v>116</v>
      </c>
      <c r="D76" s="9">
        <v>750.56</v>
      </c>
      <c r="E76" s="9">
        <v>387.67</v>
      </c>
      <c r="F76" s="9">
        <v>0</v>
      </c>
      <c r="G76" s="9">
        <v>-362.89</v>
      </c>
      <c r="H76" s="7">
        <f t="shared" si="13"/>
        <v>1.9360796553769957</v>
      </c>
      <c r="I76" s="8" t="s">
        <v>318</v>
      </c>
      <c r="J76" s="9">
        <v>5748.57</v>
      </c>
      <c r="K76" s="9">
        <v>5829.52</v>
      </c>
      <c r="L76" s="9">
        <v>0</v>
      </c>
      <c r="M76" s="9">
        <v>80.95</v>
      </c>
      <c r="N76" s="7">
        <f t="shared" si="14"/>
        <v>0.98611377952215606</v>
      </c>
      <c r="O76" s="8" t="s">
        <v>318</v>
      </c>
      <c r="P76" s="9">
        <v>6753.98</v>
      </c>
      <c r="Q76" s="9">
        <v>5829.52</v>
      </c>
      <c r="R76" s="9">
        <v>924.46</v>
      </c>
      <c r="S76" s="8" t="s">
        <v>318</v>
      </c>
      <c r="T76" s="9">
        <v>5829.52</v>
      </c>
      <c r="U76" s="9">
        <v>5748.57</v>
      </c>
      <c r="V76" s="8" t="s">
        <v>318</v>
      </c>
      <c r="W76" s="9">
        <v>0</v>
      </c>
      <c r="X76" s="9">
        <f t="shared" si="24"/>
        <v>5748.57</v>
      </c>
      <c r="Y76" s="9">
        <f t="shared" si="25"/>
        <v>80.950000000000728</v>
      </c>
      <c r="Z76" s="7">
        <f t="shared" si="16"/>
        <v>1.3886220477843925E-2</v>
      </c>
      <c r="AA76" s="8" t="s">
        <v>318</v>
      </c>
    </row>
    <row r="77" spans="1:27" hidden="1" outlineLevel="1" x14ac:dyDescent="0.25">
      <c r="A77" t="s">
        <v>318</v>
      </c>
      <c r="B77" s="8" t="s">
        <v>318</v>
      </c>
      <c r="C77" s="8" t="s">
        <v>117</v>
      </c>
      <c r="D77" s="9">
        <v>2608.48</v>
      </c>
      <c r="E77" s="9">
        <v>1230.33</v>
      </c>
      <c r="F77" s="9">
        <v>0</v>
      </c>
      <c r="G77" s="9">
        <v>-1378.15</v>
      </c>
      <c r="H77" s="7">
        <f t="shared" si="13"/>
        <v>2.1201466273276277</v>
      </c>
      <c r="I77" s="8" t="s">
        <v>318</v>
      </c>
      <c r="J77" s="9">
        <v>12952.63</v>
      </c>
      <c r="K77" s="9">
        <v>13124.88</v>
      </c>
      <c r="L77" s="9">
        <v>0</v>
      </c>
      <c r="M77" s="9">
        <v>172.25</v>
      </c>
      <c r="N77" s="7">
        <f t="shared" si="14"/>
        <v>0.98687607048597781</v>
      </c>
      <c r="O77" s="8" t="s">
        <v>318</v>
      </c>
      <c r="P77" s="9">
        <v>22833.17</v>
      </c>
      <c r="Q77" s="9">
        <v>13124.88</v>
      </c>
      <c r="R77" s="9">
        <v>9708.2900000000009</v>
      </c>
      <c r="S77" s="8" t="s">
        <v>318</v>
      </c>
      <c r="T77" s="9">
        <v>13124.88</v>
      </c>
      <c r="U77" s="9">
        <v>12952.63</v>
      </c>
      <c r="V77" s="8" t="s">
        <v>318</v>
      </c>
      <c r="W77" s="9">
        <v>0</v>
      </c>
      <c r="X77" s="9">
        <f t="shared" si="24"/>
        <v>12952.63</v>
      </c>
      <c r="Y77" s="9">
        <f t="shared" si="25"/>
        <v>172.25</v>
      </c>
      <c r="Z77" s="7">
        <f t="shared" si="16"/>
        <v>1.3123929514022224E-2</v>
      </c>
      <c r="AA77" s="8" t="s">
        <v>318</v>
      </c>
    </row>
    <row r="78" spans="1:27" hidden="1" outlineLevel="1" x14ac:dyDescent="0.25">
      <c r="A78" t="s">
        <v>318</v>
      </c>
      <c r="B78" s="8" t="s">
        <v>318</v>
      </c>
      <c r="C78" s="8" t="s">
        <v>118</v>
      </c>
      <c r="D78" s="9">
        <v>110.42</v>
      </c>
      <c r="E78" s="9">
        <v>0</v>
      </c>
      <c r="F78" s="9">
        <v>0</v>
      </c>
      <c r="G78" s="9">
        <v>-110.42</v>
      </c>
      <c r="H78" s="7">
        <f t="shared" si="13"/>
        <v>0</v>
      </c>
      <c r="I78" s="8" t="s">
        <v>318</v>
      </c>
      <c r="J78" s="9">
        <v>974.49</v>
      </c>
      <c r="K78" s="9">
        <v>211</v>
      </c>
      <c r="L78" s="9">
        <v>0</v>
      </c>
      <c r="M78" s="9">
        <v>-763.49</v>
      </c>
      <c r="N78" s="7">
        <f t="shared" si="14"/>
        <v>4.6184360189573459</v>
      </c>
      <c r="O78" s="8" t="s">
        <v>318</v>
      </c>
      <c r="P78" s="9">
        <v>211</v>
      </c>
      <c r="Q78" s="9">
        <v>211</v>
      </c>
      <c r="R78" s="9">
        <v>0</v>
      </c>
      <c r="S78" s="8" t="s">
        <v>318</v>
      </c>
      <c r="T78" s="9">
        <v>211</v>
      </c>
      <c r="U78" s="9">
        <v>974.49</v>
      </c>
      <c r="V78" s="8" t="s">
        <v>318</v>
      </c>
      <c r="W78" s="9">
        <v>0</v>
      </c>
      <c r="X78" s="9">
        <f t="shared" si="24"/>
        <v>974.49</v>
      </c>
      <c r="Y78" s="9">
        <f t="shared" si="25"/>
        <v>-763.49</v>
      </c>
      <c r="Z78" s="7">
        <f t="shared" si="16"/>
        <v>-3.6184360189573459</v>
      </c>
      <c r="AA78" s="8" t="s">
        <v>318</v>
      </c>
    </row>
    <row r="79" spans="1:27" hidden="1" outlineLevel="1" x14ac:dyDescent="0.25">
      <c r="A79" t="s">
        <v>318</v>
      </c>
      <c r="B79" s="8" t="s">
        <v>318</v>
      </c>
      <c r="C79" s="8" t="s">
        <v>119</v>
      </c>
      <c r="D79" s="9">
        <v>279.37</v>
      </c>
      <c r="E79" s="9">
        <v>132.03</v>
      </c>
      <c r="F79" s="9">
        <v>0</v>
      </c>
      <c r="G79" s="9">
        <v>-147.34</v>
      </c>
      <c r="H79" s="7">
        <f t="shared" si="13"/>
        <v>2.1159584942816028</v>
      </c>
      <c r="I79" s="8" t="s">
        <v>318</v>
      </c>
      <c r="J79" s="9">
        <v>1337.46</v>
      </c>
      <c r="K79" s="9">
        <v>1333.69</v>
      </c>
      <c r="L79" s="9">
        <v>0</v>
      </c>
      <c r="M79" s="9">
        <v>-3.77</v>
      </c>
      <c r="N79" s="7">
        <f t="shared" si="14"/>
        <v>1.0028267438460212</v>
      </c>
      <c r="O79" s="8" t="s">
        <v>318</v>
      </c>
      <c r="P79" s="9">
        <v>1999.35</v>
      </c>
      <c r="Q79" s="9">
        <v>1333.69</v>
      </c>
      <c r="R79" s="9">
        <v>665.66</v>
      </c>
      <c r="S79" s="8" t="s">
        <v>318</v>
      </c>
      <c r="T79" s="9">
        <v>1333.69</v>
      </c>
      <c r="U79" s="9">
        <v>1337.46</v>
      </c>
      <c r="V79" s="8" t="s">
        <v>318</v>
      </c>
      <c r="W79" s="9">
        <v>0</v>
      </c>
      <c r="X79" s="9">
        <f t="shared" si="24"/>
        <v>1337.46</v>
      </c>
      <c r="Y79" s="9">
        <f t="shared" si="25"/>
        <v>-3.7699999999999818</v>
      </c>
      <c r="Z79" s="7">
        <f t="shared" si="16"/>
        <v>-2.8267438460211755E-3</v>
      </c>
      <c r="AA79" s="8" t="s">
        <v>318</v>
      </c>
    </row>
    <row r="80" spans="1:27" hidden="1" outlineLevel="1" x14ac:dyDescent="0.25">
      <c r="A80" t="s">
        <v>318</v>
      </c>
      <c r="B80" s="8" t="s">
        <v>318</v>
      </c>
      <c r="C80" s="8" t="s">
        <v>120</v>
      </c>
      <c r="D80" s="9">
        <v>161.63</v>
      </c>
      <c r="E80" s="9">
        <v>196.85</v>
      </c>
      <c r="F80" s="9">
        <v>0</v>
      </c>
      <c r="G80" s="9">
        <v>35.22</v>
      </c>
      <c r="H80" s="7">
        <f t="shared" si="13"/>
        <v>0.82108204216408431</v>
      </c>
      <c r="I80" s="8" t="s">
        <v>318</v>
      </c>
      <c r="J80" s="9">
        <v>1150.6400000000001</v>
      </c>
      <c r="K80" s="9">
        <v>2636.92</v>
      </c>
      <c r="L80" s="9">
        <v>0</v>
      </c>
      <c r="M80" s="9">
        <v>1486.28</v>
      </c>
      <c r="N80" s="7">
        <f t="shared" si="14"/>
        <v>0.43635756867860992</v>
      </c>
      <c r="O80" s="8" t="s">
        <v>318</v>
      </c>
      <c r="P80" s="9">
        <v>5411.46</v>
      </c>
      <c r="Q80" s="9">
        <v>2636.92</v>
      </c>
      <c r="R80" s="9">
        <v>2774.54</v>
      </c>
      <c r="S80" s="8" t="s">
        <v>318</v>
      </c>
      <c r="T80" s="9">
        <v>2636.92</v>
      </c>
      <c r="U80" s="9">
        <v>1150.6400000000001</v>
      </c>
      <c r="V80" s="8" t="s">
        <v>318</v>
      </c>
      <c r="W80" s="9">
        <v>0</v>
      </c>
      <c r="X80" s="9">
        <f t="shared" si="24"/>
        <v>1150.6400000000001</v>
      </c>
      <c r="Y80" s="9">
        <f t="shared" si="25"/>
        <v>1486.28</v>
      </c>
      <c r="Z80" s="7">
        <f t="shared" si="16"/>
        <v>0.56364243132139014</v>
      </c>
      <c r="AA80" s="8" t="s">
        <v>318</v>
      </c>
    </row>
    <row r="81" spans="1:27" collapsed="1" x14ac:dyDescent="0.25">
      <c r="A81" t="s">
        <v>318</v>
      </c>
      <c r="B81" s="25" t="s">
        <v>121</v>
      </c>
      <c r="C81" s="25"/>
      <c r="D81" s="16">
        <f>SUM(D82:D89)</f>
        <v>7008.52</v>
      </c>
      <c r="E81" s="16">
        <f>SUM(E82:E89)</f>
        <v>4719.76</v>
      </c>
      <c r="F81" s="16">
        <f>SUM(F82:F89)</f>
        <v>0</v>
      </c>
      <c r="G81" s="16">
        <f>SUM(G82:G89)</f>
        <v>-2288.7600000000002</v>
      </c>
      <c r="H81" s="17">
        <f t="shared" si="13"/>
        <v>1.4849314371917217</v>
      </c>
      <c r="I81" s="15" t="s">
        <v>318</v>
      </c>
      <c r="J81" s="16">
        <f>SUM(J82:J89)</f>
        <v>48631.869999999988</v>
      </c>
      <c r="K81" s="16">
        <f>SUM(K82:K89)</f>
        <v>60080.14</v>
      </c>
      <c r="L81" s="16">
        <f>SUM(L82:L89)</f>
        <v>0</v>
      </c>
      <c r="M81" s="16">
        <f>SUM(M82:M89)</f>
        <v>11448.269999999999</v>
      </c>
      <c r="N81" s="17">
        <f t="shared" si="14"/>
        <v>0.80945001126828242</v>
      </c>
      <c r="O81" s="15" t="s">
        <v>318</v>
      </c>
      <c r="P81" s="16">
        <f>SUM(P82:P89)</f>
        <v>64126.66</v>
      </c>
      <c r="Q81" s="16">
        <f>SUM(Q82:Q89)</f>
        <v>60080.14</v>
      </c>
      <c r="R81" s="16">
        <f>SUM(R82:R89)</f>
        <v>4046.52</v>
      </c>
      <c r="S81" s="15" t="s">
        <v>318</v>
      </c>
      <c r="T81" s="16">
        <f t="shared" ref="T81:Y81" si="26">SUM(T82:T89)</f>
        <v>60080.14</v>
      </c>
      <c r="U81" s="16">
        <f t="shared" si="26"/>
        <v>48631.869999999988</v>
      </c>
      <c r="V81" s="16">
        <f t="shared" si="26"/>
        <v>0</v>
      </c>
      <c r="W81" s="16">
        <f t="shared" si="26"/>
        <v>0</v>
      </c>
      <c r="X81" s="16">
        <f t="shared" si="26"/>
        <v>48631.869999999988</v>
      </c>
      <c r="Y81" s="16">
        <f t="shared" si="26"/>
        <v>11448.270000000002</v>
      </c>
      <c r="Z81" s="17">
        <f t="shared" si="16"/>
        <v>0.19054998873171738</v>
      </c>
      <c r="AA81" s="16"/>
    </row>
    <row r="82" spans="1:27" hidden="1" outlineLevel="1" x14ac:dyDescent="0.25">
      <c r="A82" t="s">
        <v>318</v>
      </c>
      <c r="B82" s="8" t="s">
        <v>318</v>
      </c>
      <c r="C82" s="8" t="s">
        <v>122</v>
      </c>
      <c r="D82" s="9">
        <v>3525.62</v>
      </c>
      <c r="E82" s="9">
        <v>2174.11</v>
      </c>
      <c r="F82" s="9">
        <v>0</v>
      </c>
      <c r="G82" s="9">
        <v>-1351.51</v>
      </c>
      <c r="H82" s="7">
        <f t="shared" si="13"/>
        <v>1.6216382795718707</v>
      </c>
      <c r="I82" s="8" t="s">
        <v>318</v>
      </c>
      <c r="J82" s="9">
        <v>23255.82</v>
      </c>
      <c r="K82" s="9">
        <v>26487</v>
      </c>
      <c r="L82" s="9">
        <v>0</v>
      </c>
      <c r="M82" s="9">
        <v>3231.18</v>
      </c>
      <c r="N82" s="7">
        <f t="shared" si="14"/>
        <v>0.87800883452259593</v>
      </c>
      <c r="O82" s="8" t="s">
        <v>318</v>
      </c>
      <c r="P82" s="9">
        <v>28506.13</v>
      </c>
      <c r="Q82" s="9">
        <v>26487</v>
      </c>
      <c r="R82" s="9">
        <v>2019.13</v>
      </c>
      <c r="S82" s="8" t="s">
        <v>318</v>
      </c>
      <c r="T82" s="9">
        <v>26487</v>
      </c>
      <c r="U82" s="9">
        <v>23255.82</v>
      </c>
      <c r="V82" s="8" t="s">
        <v>318</v>
      </c>
      <c r="W82" s="9">
        <v>0</v>
      </c>
      <c r="X82" s="9">
        <f t="shared" ref="X82:X89" si="27">U82+IF(V82 = "", 0, V82)+W82</f>
        <v>23255.82</v>
      </c>
      <c r="Y82" s="9">
        <f t="shared" ref="Y82:Y89" si="28">T82-X82</f>
        <v>3231.1800000000003</v>
      </c>
      <c r="Z82" s="7">
        <f t="shared" si="16"/>
        <v>0.12199116547740402</v>
      </c>
      <c r="AA82" s="8" t="s">
        <v>318</v>
      </c>
    </row>
    <row r="83" spans="1:27" hidden="1" outlineLevel="1" x14ac:dyDescent="0.25">
      <c r="A83" t="s">
        <v>318</v>
      </c>
      <c r="B83" s="8" t="s">
        <v>318</v>
      </c>
      <c r="C83" s="8" t="s">
        <v>123</v>
      </c>
      <c r="D83" s="9">
        <v>619.04999999999995</v>
      </c>
      <c r="E83" s="9">
        <v>0</v>
      </c>
      <c r="F83" s="9">
        <v>0</v>
      </c>
      <c r="G83" s="9">
        <v>-619.04999999999995</v>
      </c>
      <c r="H83" s="7">
        <f t="shared" si="13"/>
        <v>0</v>
      </c>
      <c r="I83" s="8" t="s">
        <v>318</v>
      </c>
      <c r="J83" s="9">
        <v>3669.59</v>
      </c>
      <c r="K83" s="9">
        <v>1500</v>
      </c>
      <c r="L83" s="9">
        <v>0</v>
      </c>
      <c r="M83" s="9">
        <v>-2169.59</v>
      </c>
      <c r="N83" s="7">
        <f t="shared" si="14"/>
        <v>2.4463933333333334</v>
      </c>
      <c r="O83" s="8" t="s">
        <v>318</v>
      </c>
      <c r="P83" s="9">
        <v>1500</v>
      </c>
      <c r="Q83" s="9">
        <v>1500</v>
      </c>
      <c r="R83" s="9">
        <v>0</v>
      </c>
      <c r="S83" s="8" t="s">
        <v>318</v>
      </c>
      <c r="T83" s="9">
        <v>1500</v>
      </c>
      <c r="U83" s="9">
        <v>3669.59</v>
      </c>
      <c r="V83" s="8" t="s">
        <v>318</v>
      </c>
      <c r="W83" s="9">
        <v>0</v>
      </c>
      <c r="X83" s="9">
        <f t="shared" si="27"/>
        <v>3669.59</v>
      </c>
      <c r="Y83" s="9">
        <f t="shared" si="28"/>
        <v>-2169.59</v>
      </c>
      <c r="Z83" s="7">
        <f t="shared" si="16"/>
        <v>-1.4463933333333334</v>
      </c>
      <c r="AA83" s="8" t="s">
        <v>318</v>
      </c>
    </row>
    <row r="84" spans="1:27" hidden="1" outlineLevel="1" x14ac:dyDescent="0.25">
      <c r="A84" t="s">
        <v>318</v>
      </c>
      <c r="B84" s="8" t="s">
        <v>318</v>
      </c>
      <c r="C84" s="8" t="s">
        <v>124</v>
      </c>
      <c r="D84" s="9">
        <v>187.03</v>
      </c>
      <c r="E84" s="9">
        <v>118.53</v>
      </c>
      <c r="F84" s="9">
        <v>0</v>
      </c>
      <c r="G84" s="9">
        <v>-68.5</v>
      </c>
      <c r="H84" s="7">
        <f t="shared" si="13"/>
        <v>1.5779127647009197</v>
      </c>
      <c r="I84" s="8" t="s">
        <v>318</v>
      </c>
      <c r="J84" s="9">
        <v>1361.09</v>
      </c>
      <c r="K84" s="9">
        <v>1451.35</v>
      </c>
      <c r="L84" s="9">
        <v>0</v>
      </c>
      <c r="M84" s="9">
        <v>90.26</v>
      </c>
      <c r="N84" s="7">
        <f t="shared" si="14"/>
        <v>0.93780962552106661</v>
      </c>
      <c r="O84" s="8" t="s">
        <v>318</v>
      </c>
      <c r="P84" s="9">
        <v>1564.06</v>
      </c>
      <c r="Q84" s="9">
        <v>1451.35</v>
      </c>
      <c r="R84" s="9">
        <v>112.71</v>
      </c>
      <c r="S84" s="8" t="s">
        <v>318</v>
      </c>
      <c r="T84" s="9">
        <v>1451.35</v>
      </c>
      <c r="U84" s="9">
        <v>1361.09</v>
      </c>
      <c r="V84" s="8" t="s">
        <v>318</v>
      </c>
      <c r="W84" s="9">
        <v>0</v>
      </c>
      <c r="X84" s="9">
        <f t="shared" si="27"/>
        <v>1361.09</v>
      </c>
      <c r="Y84" s="9">
        <f t="shared" si="28"/>
        <v>90.259999999999991</v>
      </c>
      <c r="Z84" s="7">
        <f t="shared" si="16"/>
        <v>6.2190374478933406E-2</v>
      </c>
      <c r="AA84" s="8" t="s">
        <v>318</v>
      </c>
    </row>
    <row r="85" spans="1:27" hidden="1" outlineLevel="1" x14ac:dyDescent="0.25">
      <c r="A85" t="s">
        <v>318</v>
      </c>
      <c r="B85" s="8" t="s">
        <v>318</v>
      </c>
      <c r="C85" s="8" t="s">
        <v>125</v>
      </c>
      <c r="D85" s="9">
        <v>322.76</v>
      </c>
      <c r="E85" s="9">
        <v>347.86</v>
      </c>
      <c r="F85" s="9">
        <v>0</v>
      </c>
      <c r="G85" s="9">
        <v>25.1</v>
      </c>
      <c r="H85" s="7">
        <f t="shared" si="13"/>
        <v>0.92784453515782206</v>
      </c>
      <c r="I85" s="8" t="s">
        <v>318</v>
      </c>
      <c r="J85" s="9">
        <v>2974.69</v>
      </c>
      <c r="K85" s="9">
        <v>5440.39</v>
      </c>
      <c r="L85" s="9">
        <v>0</v>
      </c>
      <c r="M85" s="9">
        <v>2465.6999999999998</v>
      </c>
      <c r="N85" s="7">
        <f t="shared" si="14"/>
        <v>0.54677881548933072</v>
      </c>
      <c r="O85" s="8" t="s">
        <v>318</v>
      </c>
      <c r="P85" s="9">
        <v>6755.95</v>
      </c>
      <c r="Q85" s="9">
        <v>5440.39</v>
      </c>
      <c r="R85" s="9">
        <v>1315.56</v>
      </c>
      <c r="S85" s="8" t="s">
        <v>318</v>
      </c>
      <c r="T85" s="9">
        <v>5440.39</v>
      </c>
      <c r="U85" s="9">
        <v>2974.69</v>
      </c>
      <c r="V85" s="8" t="s">
        <v>318</v>
      </c>
      <c r="W85" s="9">
        <v>0</v>
      </c>
      <c r="X85" s="9">
        <f t="shared" si="27"/>
        <v>2974.69</v>
      </c>
      <c r="Y85" s="9">
        <f t="shared" si="28"/>
        <v>2465.7000000000003</v>
      </c>
      <c r="Z85" s="7">
        <f t="shared" si="16"/>
        <v>0.45322118451066928</v>
      </c>
      <c r="AA85" s="8" t="s">
        <v>318</v>
      </c>
    </row>
    <row r="86" spans="1:27" hidden="1" outlineLevel="1" x14ac:dyDescent="0.25">
      <c r="A86" t="s">
        <v>318</v>
      </c>
      <c r="B86" s="8" t="s">
        <v>318</v>
      </c>
      <c r="C86" s="8" t="s">
        <v>126</v>
      </c>
      <c r="D86" s="9">
        <v>2000.64</v>
      </c>
      <c r="E86" s="9">
        <v>1701.6</v>
      </c>
      <c r="F86" s="9">
        <v>0</v>
      </c>
      <c r="G86" s="9">
        <v>-299.04000000000002</v>
      </c>
      <c r="H86" s="7">
        <f t="shared" si="13"/>
        <v>1.1757404795486601</v>
      </c>
      <c r="I86" s="8" t="s">
        <v>318</v>
      </c>
      <c r="J86" s="9">
        <v>9287.7099999999991</v>
      </c>
      <c r="K86" s="9">
        <v>20054.84</v>
      </c>
      <c r="L86" s="9">
        <v>0</v>
      </c>
      <c r="M86" s="9">
        <v>10767.13</v>
      </c>
      <c r="N86" s="7">
        <f t="shared" si="14"/>
        <v>0.46311563692355556</v>
      </c>
      <c r="O86" s="8" t="s">
        <v>318</v>
      </c>
      <c r="P86" s="9">
        <v>20223.88</v>
      </c>
      <c r="Q86" s="9">
        <v>20054.84</v>
      </c>
      <c r="R86" s="9">
        <v>169.04</v>
      </c>
      <c r="S86" s="8" t="s">
        <v>318</v>
      </c>
      <c r="T86" s="9">
        <v>20054.84</v>
      </c>
      <c r="U86" s="9">
        <v>9287.7099999999991</v>
      </c>
      <c r="V86" s="8" t="s">
        <v>318</v>
      </c>
      <c r="W86" s="9">
        <v>0</v>
      </c>
      <c r="X86" s="9">
        <f t="shared" si="27"/>
        <v>9287.7099999999991</v>
      </c>
      <c r="Y86" s="9">
        <f t="shared" si="28"/>
        <v>10767.130000000001</v>
      </c>
      <c r="Z86" s="7">
        <f t="shared" si="16"/>
        <v>0.53688436307644438</v>
      </c>
      <c r="AA86" s="8" t="s">
        <v>318</v>
      </c>
    </row>
    <row r="87" spans="1:27" hidden="1" outlineLevel="1" x14ac:dyDescent="0.25">
      <c r="A87" t="s">
        <v>318</v>
      </c>
      <c r="B87" s="8" t="s">
        <v>318</v>
      </c>
      <c r="C87" s="8" t="s">
        <v>127</v>
      </c>
      <c r="D87" s="9">
        <v>66.73</v>
      </c>
      <c r="E87" s="9">
        <v>0</v>
      </c>
      <c r="F87" s="9">
        <v>0</v>
      </c>
      <c r="G87" s="9">
        <v>-66.73</v>
      </c>
      <c r="H87" s="7">
        <f t="shared" si="13"/>
        <v>0</v>
      </c>
      <c r="I87" s="8" t="s">
        <v>318</v>
      </c>
      <c r="J87" s="9">
        <v>5784.78</v>
      </c>
      <c r="K87" s="9">
        <v>0</v>
      </c>
      <c r="L87" s="9">
        <v>0</v>
      </c>
      <c r="M87" s="9">
        <v>-5784.78</v>
      </c>
      <c r="N87" s="7">
        <f t="shared" si="14"/>
        <v>0</v>
      </c>
      <c r="O87" s="8" t="s">
        <v>318</v>
      </c>
      <c r="P87" s="9">
        <v>0</v>
      </c>
      <c r="Q87" s="9">
        <v>0</v>
      </c>
      <c r="R87" s="9">
        <v>0</v>
      </c>
      <c r="S87" s="8" t="s">
        <v>318</v>
      </c>
      <c r="T87" s="9">
        <v>0</v>
      </c>
      <c r="U87" s="9">
        <v>5784.78</v>
      </c>
      <c r="V87" s="8" t="s">
        <v>318</v>
      </c>
      <c r="W87" s="9">
        <v>0</v>
      </c>
      <c r="X87" s="9">
        <f t="shared" si="27"/>
        <v>5784.78</v>
      </c>
      <c r="Y87" s="9">
        <f t="shared" si="28"/>
        <v>-5784.78</v>
      </c>
      <c r="Z87" s="7">
        <f t="shared" si="16"/>
        <v>0</v>
      </c>
      <c r="AA87" s="8" t="s">
        <v>318</v>
      </c>
    </row>
    <row r="88" spans="1:27" hidden="1" outlineLevel="1" x14ac:dyDescent="0.25">
      <c r="A88" t="s">
        <v>318</v>
      </c>
      <c r="B88" s="8" t="s">
        <v>318</v>
      </c>
      <c r="C88" s="8" t="s">
        <v>128</v>
      </c>
      <c r="D88" s="9">
        <v>86.01</v>
      </c>
      <c r="E88" s="9">
        <v>105.4</v>
      </c>
      <c r="F88" s="9">
        <v>0</v>
      </c>
      <c r="G88" s="9">
        <v>19.39</v>
      </c>
      <c r="H88" s="7">
        <f t="shared" si="13"/>
        <v>0.81603415559772297</v>
      </c>
      <c r="I88" s="8" t="s">
        <v>318</v>
      </c>
      <c r="J88" s="9">
        <v>465.31</v>
      </c>
      <c r="K88" s="9">
        <v>1048.68</v>
      </c>
      <c r="L88" s="9">
        <v>0</v>
      </c>
      <c r="M88" s="9">
        <v>583.37</v>
      </c>
      <c r="N88" s="7">
        <f t="shared" si="14"/>
        <v>0.44371018804592438</v>
      </c>
      <c r="O88" s="8" t="s">
        <v>318</v>
      </c>
      <c r="P88" s="9">
        <v>783.58</v>
      </c>
      <c r="Q88" s="9">
        <v>1048.68</v>
      </c>
      <c r="R88" s="9">
        <v>-265.10000000000002</v>
      </c>
      <c r="S88" s="8" t="s">
        <v>318</v>
      </c>
      <c r="T88" s="9">
        <v>1048.68</v>
      </c>
      <c r="U88" s="9">
        <v>465.31</v>
      </c>
      <c r="V88" s="8" t="s">
        <v>318</v>
      </c>
      <c r="W88" s="9">
        <v>0</v>
      </c>
      <c r="X88" s="9">
        <f t="shared" si="27"/>
        <v>465.31</v>
      </c>
      <c r="Y88" s="9">
        <f t="shared" si="28"/>
        <v>583.37000000000012</v>
      </c>
      <c r="Z88" s="7">
        <f t="shared" si="16"/>
        <v>0.55628981195407567</v>
      </c>
      <c r="AA88" s="8" t="s">
        <v>318</v>
      </c>
    </row>
    <row r="89" spans="1:27" hidden="1" outlineLevel="1" x14ac:dyDescent="0.25">
      <c r="A89" t="s">
        <v>318</v>
      </c>
      <c r="B89" s="8" t="s">
        <v>318</v>
      </c>
      <c r="C89" s="8" t="s">
        <v>129</v>
      </c>
      <c r="D89" s="9">
        <v>200.68</v>
      </c>
      <c r="E89" s="9">
        <v>272.26</v>
      </c>
      <c r="F89" s="9">
        <v>0</v>
      </c>
      <c r="G89" s="9">
        <v>71.58</v>
      </c>
      <c r="H89" s="7">
        <f t="shared" si="13"/>
        <v>0.73708954675677663</v>
      </c>
      <c r="I89" s="8" t="s">
        <v>318</v>
      </c>
      <c r="J89" s="9">
        <v>1832.88</v>
      </c>
      <c r="K89" s="9">
        <v>4097.88</v>
      </c>
      <c r="L89" s="9">
        <v>0</v>
      </c>
      <c r="M89" s="9">
        <v>2265</v>
      </c>
      <c r="N89" s="7">
        <f t="shared" si="14"/>
        <v>0.44727517643269205</v>
      </c>
      <c r="O89" s="8" t="s">
        <v>318</v>
      </c>
      <c r="P89" s="9">
        <v>4793.0600000000004</v>
      </c>
      <c r="Q89" s="9">
        <v>4097.88</v>
      </c>
      <c r="R89" s="9">
        <v>695.18</v>
      </c>
      <c r="S89" s="8" t="s">
        <v>318</v>
      </c>
      <c r="T89" s="9">
        <v>4097.88</v>
      </c>
      <c r="U89" s="9">
        <v>1832.88</v>
      </c>
      <c r="V89" s="8" t="s">
        <v>318</v>
      </c>
      <c r="W89" s="9">
        <v>0</v>
      </c>
      <c r="X89" s="9">
        <f t="shared" si="27"/>
        <v>1832.88</v>
      </c>
      <c r="Y89" s="9">
        <f t="shared" si="28"/>
        <v>2265</v>
      </c>
      <c r="Z89" s="7">
        <f t="shared" si="16"/>
        <v>0.55272482356730801</v>
      </c>
      <c r="AA89" s="8" t="s">
        <v>318</v>
      </c>
    </row>
    <row r="90" spans="1:27" x14ac:dyDescent="0.25">
      <c r="A90" s="18" t="s">
        <v>318</v>
      </c>
      <c r="B90" s="27" t="s">
        <v>140</v>
      </c>
      <c r="C90" s="27"/>
      <c r="D90" s="11">
        <f>D43+D48+D53+D58+D67+D72+D81</f>
        <v>239613.14999999997</v>
      </c>
      <c r="E90" s="11">
        <f>E43+E48+E53+E58+E67+E72+E81</f>
        <v>128523.96</v>
      </c>
      <c r="F90" s="11">
        <f>F43+F48+F53+F58+F67+F72+F81</f>
        <v>0</v>
      </c>
      <c r="G90" s="11">
        <f>G43+G48+G53+G58+G67+G72+G81</f>
        <v>-111089.18999999999</v>
      </c>
      <c r="H90" s="12">
        <f t="shared" si="13"/>
        <v>1.8643461499318879</v>
      </c>
      <c r="I90" s="19" t="s">
        <v>318</v>
      </c>
      <c r="J90" s="11">
        <f>J43+J48+J53+J58+J67+J72+J81</f>
        <v>1614201.42</v>
      </c>
      <c r="K90" s="11">
        <f>K43+K48+K53+K58+K67+K72+K81</f>
        <v>1596326.64</v>
      </c>
      <c r="L90" s="11">
        <f>L43+L48+L53+L58+L67+L72+L81</f>
        <v>0</v>
      </c>
      <c r="M90" s="11">
        <f>M43+M48+M53+M58+M67+M72+M81</f>
        <v>-17874.780000000006</v>
      </c>
      <c r="N90" s="12">
        <f t="shared" si="14"/>
        <v>1.0111974451544579</v>
      </c>
      <c r="O90" s="19" t="s">
        <v>318</v>
      </c>
      <c r="P90" s="11">
        <f>P43+P48+P53+P58+P67+P72+P81</f>
        <v>1610242</v>
      </c>
      <c r="Q90" s="11">
        <f>Q43+Q48+Q53+Q58+Q67+Q72+Q81</f>
        <v>1596326.64</v>
      </c>
      <c r="R90" s="11">
        <f>R43+R48+R53+R58+R67+R72+R81</f>
        <v>13915.36</v>
      </c>
      <c r="S90" s="19" t="s">
        <v>318</v>
      </c>
      <c r="T90" s="11">
        <f t="shared" ref="T90:Y90" si="29">T43+T48+T53+T58+T67+T72+T81</f>
        <v>1596326.64</v>
      </c>
      <c r="U90" s="11">
        <f t="shared" si="29"/>
        <v>1614201.42</v>
      </c>
      <c r="V90" s="11">
        <f t="shared" si="29"/>
        <v>0</v>
      </c>
      <c r="W90" s="11">
        <f t="shared" si="29"/>
        <v>0</v>
      </c>
      <c r="X90" s="11">
        <f t="shared" si="29"/>
        <v>1614201.42</v>
      </c>
      <c r="Y90" s="11">
        <f t="shared" si="29"/>
        <v>-17874.779999999933</v>
      </c>
      <c r="Z90" s="12">
        <f t="shared" si="16"/>
        <v>-1.1197445154457822E-2</v>
      </c>
      <c r="AA90" s="11"/>
    </row>
    <row r="92" spans="1:27" x14ac:dyDescent="0.25">
      <c r="B92" s="13" t="s">
        <v>141</v>
      </c>
    </row>
    <row r="93" spans="1:27" collapsed="1" x14ac:dyDescent="0.25">
      <c r="A93" t="s">
        <v>318</v>
      </c>
      <c r="B93" s="25" t="s">
        <v>142</v>
      </c>
      <c r="C93" s="25"/>
      <c r="D93" s="16">
        <f>SUM(D94:D103)</f>
        <v>-4.93</v>
      </c>
      <c r="E93" s="16">
        <f>SUM(E94:E103)</f>
        <v>0</v>
      </c>
      <c r="F93" s="16">
        <f>SUM(F94:F103)</f>
        <v>0</v>
      </c>
      <c r="G93" s="16">
        <f>SUM(G94:G103)</f>
        <v>4.93</v>
      </c>
      <c r="H93" s="17">
        <f t="shared" ref="H93:H124" si="30">IF(E93&lt;&gt;0, (D93+F93)/E93, 0)</f>
        <v>0</v>
      </c>
      <c r="I93" s="15" t="s">
        <v>318</v>
      </c>
      <c r="J93" s="16">
        <f>SUM(J94:J103)</f>
        <v>3900.63</v>
      </c>
      <c r="K93" s="16">
        <f>SUM(K94:K103)</f>
        <v>2372.1999999999998</v>
      </c>
      <c r="L93" s="16">
        <f>SUM(L94:L103)</f>
        <v>0</v>
      </c>
      <c r="M93" s="16">
        <f>SUM(M94:M103)</f>
        <v>-1528.4300000000003</v>
      </c>
      <c r="N93" s="17">
        <f t="shared" ref="N93:N124" si="31">IF(K93&lt;&gt;0, (J93+L93)/K93, 0)</f>
        <v>1.6443090801787372</v>
      </c>
      <c r="O93" s="15" t="s">
        <v>318</v>
      </c>
      <c r="P93" s="16">
        <f>SUM(P94:P103)</f>
        <v>1453</v>
      </c>
      <c r="Q93" s="16">
        <f>SUM(Q94:Q103)</f>
        <v>2372.1999999999998</v>
      </c>
      <c r="R93" s="16">
        <f>SUM(R94:R103)</f>
        <v>-919.2</v>
      </c>
      <c r="S93" s="15" t="s">
        <v>318</v>
      </c>
      <c r="T93" s="16">
        <f t="shared" ref="T93:Y93" si="32">SUM(T94:T103)</f>
        <v>2372.1999999999998</v>
      </c>
      <c r="U93" s="16">
        <f t="shared" si="32"/>
        <v>3900.63</v>
      </c>
      <c r="V93" s="16">
        <f t="shared" si="32"/>
        <v>0</v>
      </c>
      <c r="W93" s="16">
        <f t="shared" si="32"/>
        <v>0</v>
      </c>
      <c r="X93" s="16">
        <f t="shared" si="32"/>
        <v>3900.63</v>
      </c>
      <c r="Y93" s="16">
        <f t="shared" si="32"/>
        <v>-1528.4299999999998</v>
      </c>
      <c r="Z93" s="17">
        <f t="shared" ref="Z93:Z124" si="33">IF(T93&lt;&gt;0, Y93/T93, 0)</f>
        <v>-0.644309080178737</v>
      </c>
      <c r="AA93" s="16"/>
    </row>
    <row r="94" spans="1:27" hidden="1" outlineLevel="1" x14ac:dyDescent="0.25">
      <c r="A94" t="s">
        <v>318</v>
      </c>
      <c r="B94" s="8" t="s">
        <v>318</v>
      </c>
      <c r="C94" s="8" t="s">
        <v>143</v>
      </c>
      <c r="D94" s="9">
        <v>0</v>
      </c>
      <c r="E94" s="9">
        <v>0</v>
      </c>
      <c r="F94" s="9">
        <v>0</v>
      </c>
      <c r="G94" s="9">
        <v>0</v>
      </c>
      <c r="H94" s="7">
        <f t="shared" si="30"/>
        <v>0</v>
      </c>
      <c r="I94" s="8" t="s">
        <v>318</v>
      </c>
      <c r="J94" s="9">
        <v>91.98</v>
      </c>
      <c r="K94" s="9">
        <v>100</v>
      </c>
      <c r="L94" s="9">
        <v>0</v>
      </c>
      <c r="M94" s="9">
        <v>8.02</v>
      </c>
      <c r="N94" s="7">
        <f t="shared" si="31"/>
        <v>0.91980000000000006</v>
      </c>
      <c r="O94" s="8" t="s">
        <v>318</v>
      </c>
      <c r="P94" s="9">
        <v>20</v>
      </c>
      <c r="Q94" s="9">
        <v>100</v>
      </c>
      <c r="R94" s="9">
        <v>-80</v>
      </c>
      <c r="S94" s="8" t="s">
        <v>318</v>
      </c>
      <c r="T94" s="9">
        <v>100</v>
      </c>
      <c r="U94" s="9">
        <v>91.98</v>
      </c>
      <c r="V94" s="8" t="s">
        <v>318</v>
      </c>
      <c r="W94" s="9">
        <v>0</v>
      </c>
      <c r="X94" s="9">
        <f t="shared" ref="X94:X103" si="34">U94+IF(V94 = "", 0, V94)+W94</f>
        <v>91.98</v>
      </c>
      <c r="Y94" s="9">
        <f t="shared" ref="Y94:Y103" si="35">T94-X94</f>
        <v>8.019999999999996</v>
      </c>
      <c r="Z94" s="7">
        <f t="shared" si="33"/>
        <v>8.0199999999999966E-2</v>
      </c>
      <c r="AA94" s="8" t="s">
        <v>318</v>
      </c>
    </row>
    <row r="95" spans="1:27" hidden="1" outlineLevel="1" x14ac:dyDescent="0.25">
      <c r="A95" t="s">
        <v>318</v>
      </c>
      <c r="B95" s="8" t="s">
        <v>318</v>
      </c>
      <c r="C95" s="8" t="s">
        <v>144</v>
      </c>
      <c r="D95" s="9">
        <v>0</v>
      </c>
      <c r="E95" s="9">
        <v>0</v>
      </c>
      <c r="F95" s="9">
        <v>0</v>
      </c>
      <c r="G95" s="9">
        <v>0</v>
      </c>
      <c r="H95" s="7">
        <f t="shared" si="30"/>
        <v>0</v>
      </c>
      <c r="I95" s="8" t="s">
        <v>318</v>
      </c>
      <c r="J95" s="9">
        <v>647</v>
      </c>
      <c r="K95" s="9">
        <v>600</v>
      </c>
      <c r="L95" s="9">
        <v>0</v>
      </c>
      <c r="M95" s="9">
        <v>-47</v>
      </c>
      <c r="N95" s="7">
        <f t="shared" si="31"/>
        <v>1.0783333333333334</v>
      </c>
      <c r="O95" s="8" t="s">
        <v>318</v>
      </c>
      <c r="P95" s="9">
        <v>0</v>
      </c>
      <c r="Q95" s="9">
        <v>600</v>
      </c>
      <c r="R95" s="9">
        <v>-600</v>
      </c>
      <c r="S95" s="8" t="s">
        <v>318</v>
      </c>
      <c r="T95" s="9">
        <v>600</v>
      </c>
      <c r="U95" s="9">
        <v>647</v>
      </c>
      <c r="V95" s="8" t="s">
        <v>318</v>
      </c>
      <c r="W95" s="9">
        <v>0</v>
      </c>
      <c r="X95" s="9">
        <f t="shared" si="34"/>
        <v>647</v>
      </c>
      <c r="Y95" s="9">
        <f t="shared" si="35"/>
        <v>-47</v>
      </c>
      <c r="Z95" s="7">
        <f t="shared" si="33"/>
        <v>-7.8333333333333338E-2</v>
      </c>
      <c r="AA95" s="8" t="s">
        <v>318</v>
      </c>
    </row>
    <row r="96" spans="1:27" hidden="1" outlineLevel="1" x14ac:dyDescent="0.25">
      <c r="A96" t="s">
        <v>318</v>
      </c>
      <c r="B96" s="8" t="s">
        <v>318</v>
      </c>
      <c r="C96" s="8" t="s">
        <v>145</v>
      </c>
      <c r="D96" s="9">
        <v>-87.5</v>
      </c>
      <c r="E96" s="9">
        <v>0</v>
      </c>
      <c r="F96" s="9">
        <v>0</v>
      </c>
      <c r="G96" s="9">
        <v>87.5</v>
      </c>
      <c r="H96" s="7">
        <f t="shared" si="30"/>
        <v>0</v>
      </c>
      <c r="I96" s="8" t="s">
        <v>318</v>
      </c>
      <c r="J96" s="9">
        <v>218.75</v>
      </c>
      <c r="K96" s="9">
        <v>0</v>
      </c>
      <c r="L96" s="9">
        <v>0</v>
      </c>
      <c r="M96" s="9">
        <v>-218.75</v>
      </c>
      <c r="N96" s="7">
        <f t="shared" si="31"/>
        <v>0</v>
      </c>
      <c r="O96" s="8" t="s">
        <v>318</v>
      </c>
      <c r="P96" s="9">
        <v>0</v>
      </c>
      <c r="Q96" s="9">
        <v>0</v>
      </c>
      <c r="R96" s="9">
        <v>0</v>
      </c>
      <c r="S96" s="8" t="s">
        <v>318</v>
      </c>
      <c r="T96" s="9">
        <v>0</v>
      </c>
      <c r="U96" s="9">
        <v>218.75</v>
      </c>
      <c r="V96" s="8" t="s">
        <v>318</v>
      </c>
      <c r="W96" s="9">
        <v>0</v>
      </c>
      <c r="X96" s="9">
        <f t="shared" si="34"/>
        <v>218.75</v>
      </c>
      <c r="Y96" s="9">
        <f t="shared" si="35"/>
        <v>-218.75</v>
      </c>
      <c r="Z96" s="7">
        <f t="shared" si="33"/>
        <v>0</v>
      </c>
      <c r="AA96" s="8" t="s">
        <v>318</v>
      </c>
    </row>
    <row r="97" spans="1:27" hidden="1" outlineLevel="1" x14ac:dyDescent="0.25">
      <c r="A97" t="s">
        <v>318</v>
      </c>
      <c r="B97" s="8" t="s">
        <v>318</v>
      </c>
      <c r="C97" s="8" t="s">
        <v>146</v>
      </c>
      <c r="D97" s="9">
        <v>0</v>
      </c>
      <c r="E97" s="9">
        <v>0</v>
      </c>
      <c r="F97" s="9">
        <v>0</v>
      </c>
      <c r="G97" s="9">
        <v>0</v>
      </c>
      <c r="H97" s="7">
        <f t="shared" si="30"/>
        <v>0</v>
      </c>
      <c r="I97" s="8" t="s">
        <v>318</v>
      </c>
      <c r="J97" s="9">
        <v>223.8</v>
      </c>
      <c r="K97" s="9">
        <v>50</v>
      </c>
      <c r="L97" s="9">
        <v>0</v>
      </c>
      <c r="M97" s="9">
        <v>-173.8</v>
      </c>
      <c r="N97" s="7">
        <f t="shared" si="31"/>
        <v>4.476</v>
      </c>
      <c r="O97" s="8" t="s">
        <v>318</v>
      </c>
      <c r="P97" s="9">
        <v>50</v>
      </c>
      <c r="Q97" s="9">
        <v>50</v>
      </c>
      <c r="R97" s="9">
        <v>0</v>
      </c>
      <c r="S97" s="8" t="s">
        <v>318</v>
      </c>
      <c r="T97" s="9">
        <v>50</v>
      </c>
      <c r="U97" s="9">
        <v>223.8</v>
      </c>
      <c r="V97" s="8" t="s">
        <v>318</v>
      </c>
      <c r="W97" s="9">
        <v>0</v>
      </c>
      <c r="X97" s="9">
        <f t="shared" si="34"/>
        <v>223.8</v>
      </c>
      <c r="Y97" s="9">
        <f t="shared" si="35"/>
        <v>-173.8</v>
      </c>
      <c r="Z97" s="7">
        <f t="shared" si="33"/>
        <v>-3.4760000000000004</v>
      </c>
      <c r="AA97" s="8" t="s">
        <v>318</v>
      </c>
    </row>
    <row r="98" spans="1:27" hidden="1" outlineLevel="1" x14ac:dyDescent="0.25">
      <c r="A98" t="s">
        <v>318</v>
      </c>
      <c r="B98" s="8" t="s">
        <v>318</v>
      </c>
      <c r="C98" s="8" t="s">
        <v>147</v>
      </c>
      <c r="D98" s="9">
        <v>0</v>
      </c>
      <c r="E98" s="9">
        <v>0</v>
      </c>
      <c r="F98" s="9">
        <v>0</v>
      </c>
      <c r="G98" s="9">
        <v>0</v>
      </c>
      <c r="H98" s="7">
        <f t="shared" si="30"/>
        <v>0</v>
      </c>
      <c r="I98" s="8" t="s">
        <v>318</v>
      </c>
      <c r="J98" s="9">
        <v>641.66</v>
      </c>
      <c r="K98" s="9">
        <v>550</v>
      </c>
      <c r="L98" s="9">
        <v>0</v>
      </c>
      <c r="M98" s="9">
        <v>-91.66</v>
      </c>
      <c r="N98" s="7">
        <f t="shared" si="31"/>
        <v>1.1666545454545454</v>
      </c>
      <c r="O98" s="8" t="s">
        <v>318</v>
      </c>
      <c r="P98" s="9">
        <v>310.8</v>
      </c>
      <c r="Q98" s="9">
        <v>550</v>
      </c>
      <c r="R98" s="9">
        <v>-239.2</v>
      </c>
      <c r="S98" s="8" t="s">
        <v>318</v>
      </c>
      <c r="T98" s="9">
        <v>550</v>
      </c>
      <c r="U98" s="9">
        <v>641.66</v>
      </c>
      <c r="V98" s="8" t="s">
        <v>318</v>
      </c>
      <c r="W98" s="9">
        <v>0</v>
      </c>
      <c r="X98" s="9">
        <f t="shared" si="34"/>
        <v>641.66</v>
      </c>
      <c r="Y98" s="9">
        <f t="shared" si="35"/>
        <v>-91.659999999999968</v>
      </c>
      <c r="Z98" s="7">
        <f t="shared" si="33"/>
        <v>-0.16665454545454539</v>
      </c>
      <c r="AA98" s="8" t="s">
        <v>318</v>
      </c>
    </row>
    <row r="99" spans="1:27" hidden="1" outlineLevel="1" x14ac:dyDescent="0.25">
      <c r="A99" t="s">
        <v>318</v>
      </c>
      <c r="B99" s="8" t="s">
        <v>318</v>
      </c>
      <c r="C99" s="8" t="s">
        <v>148</v>
      </c>
      <c r="D99" s="9">
        <v>0</v>
      </c>
      <c r="E99" s="9">
        <v>0</v>
      </c>
      <c r="F99" s="9">
        <v>0</v>
      </c>
      <c r="G99" s="9">
        <v>0</v>
      </c>
      <c r="H99" s="7">
        <f t="shared" si="30"/>
        <v>0</v>
      </c>
      <c r="I99" s="8" t="s">
        <v>318</v>
      </c>
      <c r="J99" s="9">
        <v>765</v>
      </c>
      <c r="K99" s="9">
        <v>0</v>
      </c>
      <c r="L99" s="9">
        <v>0</v>
      </c>
      <c r="M99" s="9">
        <v>-765</v>
      </c>
      <c r="N99" s="7">
        <f t="shared" si="31"/>
        <v>0</v>
      </c>
      <c r="O99" s="8" t="s">
        <v>318</v>
      </c>
      <c r="P99" s="9">
        <v>0</v>
      </c>
      <c r="Q99" s="9">
        <v>0</v>
      </c>
      <c r="R99" s="9">
        <v>0</v>
      </c>
      <c r="S99" s="8" t="s">
        <v>318</v>
      </c>
      <c r="T99" s="9">
        <v>0</v>
      </c>
      <c r="U99" s="9">
        <v>765</v>
      </c>
      <c r="V99" s="8" t="s">
        <v>318</v>
      </c>
      <c r="W99" s="9">
        <v>0</v>
      </c>
      <c r="X99" s="9">
        <f t="shared" si="34"/>
        <v>765</v>
      </c>
      <c r="Y99" s="9">
        <f t="shared" si="35"/>
        <v>-765</v>
      </c>
      <c r="Z99" s="7">
        <f t="shared" si="33"/>
        <v>0</v>
      </c>
      <c r="AA99" s="8" t="s">
        <v>318</v>
      </c>
    </row>
    <row r="100" spans="1:27" hidden="1" outlineLevel="1" x14ac:dyDescent="0.25">
      <c r="A100" t="s">
        <v>318</v>
      </c>
      <c r="B100" s="8" t="s">
        <v>318</v>
      </c>
      <c r="C100" s="8" t="s">
        <v>149</v>
      </c>
      <c r="D100" s="9">
        <v>0</v>
      </c>
      <c r="E100" s="9">
        <v>0</v>
      </c>
      <c r="F100" s="9">
        <v>0</v>
      </c>
      <c r="G100" s="9">
        <v>0</v>
      </c>
      <c r="H100" s="7">
        <f t="shared" si="30"/>
        <v>0</v>
      </c>
      <c r="I100" s="8" t="s">
        <v>318</v>
      </c>
      <c r="J100" s="9">
        <v>660</v>
      </c>
      <c r="K100" s="9">
        <v>660</v>
      </c>
      <c r="L100" s="9">
        <v>0</v>
      </c>
      <c r="M100" s="9">
        <v>0</v>
      </c>
      <c r="N100" s="7">
        <f t="shared" si="31"/>
        <v>1</v>
      </c>
      <c r="O100" s="8" t="s">
        <v>318</v>
      </c>
      <c r="P100" s="9">
        <v>660</v>
      </c>
      <c r="Q100" s="9">
        <v>660</v>
      </c>
      <c r="R100" s="9">
        <v>0</v>
      </c>
      <c r="S100" s="8" t="s">
        <v>318</v>
      </c>
      <c r="T100" s="9">
        <v>660</v>
      </c>
      <c r="U100" s="9">
        <v>660</v>
      </c>
      <c r="V100" s="8" t="s">
        <v>318</v>
      </c>
      <c r="W100" s="9">
        <v>0</v>
      </c>
      <c r="X100" s="9">
        <f t="shared" si="34"/>
        <v>660</v>
      </c>
      <c r="Y100" s="9">
        <f t="shared" si="35"/>
        <v>0</v>
      </c>
      <c r="Z100" s="7">
        <f t="shared" si="33"/>
        <v>0</v>
      </c>
      <c r="AA100" s="8" t="s">
        <v>318</v>
      </c>
    </row>
    <row r="101" spans="1:27" hidden="1" outlineLevel="1" x14ac:dyDescent="0.25">
      <c r="A101" t="s">
        <v>318</v>
      </c>
      <c r="B101" s="8" t="s">
        <v>318</v>
      </c>
      <c r="C101" s="8" t="s">
        <v>150</v>
      </c>
      <c r="D101" s="9">
        <v>56.5</v>
      </c>
      <c r="E101" s="9">
        <v>0</v>
      </c>
      <c r="F101" s="9">
        <v>0</v>
      </c>
      <c r="G101" s="9">
        <v>-56.5</v>
      </c>
      <c r="H101" s="7">
        <f t="shared" si="30"/>
        <v>0</v>
      </c>
      <c r="I101" s="8" t="s">
        <v>318</v>
      </c>
      <c r="J101" s="9">
        <v>130.63999999999999</v>
      </c>
      <c r="K101" s="9">
        <v>145</v>
      </c>
      <c r="L101" s="9">
        <v>0</v>
      </c>
      <c r="M101" s="9">
        <v>14.36</v>
      </c>
      <c r="N101" s="7">
        <f t="shared" si="31"/>
        <v>0.90096551724137919</v>
      </c>
      <c r="O101" s="8" t="s">
        <v>318</v>
      </c>
      <c r="P101" s="9">
        <v>145</v>
      </c>
      <c r="Q101" s="9">
        <v>145</v>
      </c>
      <c r="R101" s="9">
        <v>0</v>
      </c>
      <c r="S101" s="8" t="s">
        <v>318</v>
      </c>
      <c r="T101" s="9">
        <v>145</v>
      </c>
      <c r="U101" s="9">
        <v>130.63999999999999</v>
      </c>
      <c r="V101" s="8" t="s">
        <v>318</v>
      </c>
      <c r="W101" s="9">
        <v>0</v>
      </c>
      <c r="X101" s="9">
        <f t="shared" si="34"/>
        <v>130.63999999999999</v>
      </c>
      <c r="Y101" s="9">
        <f t="shared" si="35"/>
        <v>14.360000000000014</v>
      </c>
      <c r="Z101" s="7">
        <f t="shared" si="33"/>
        <v>9.9034482758620784E-2</v>
      </c>
      <c r="AA101" s="8" t="s">
        <v>318</v>
      </c>
    </row>
    <row r="102" spans="1:27" hidden="1" outlineLevel="1" x14ac:dyDescent="0.25">
      <c r="A102" t="s">
        <v>318</v>
      </c>
      <c r="B102" s="8" t="s">
        <v>318</v>
      </c>
      <c r="C102" s="8" t="s">
        <v>151</v>
      </c>
      <c r="D102" s="9">
        <v>0</v>
      </c>
      <c r="E102" s="9">
        <v>0</v>
      </c>
      <c r="F102" s="9">
        <v>0</v>
      </c>
      <c r="G102" s="9">
        <v>0</v>
      </c>
      <c r="H102" s="7">
        <f t="shared" si="30"/>
        <v>0</v>
      </c>
      <c r="I102" s="8" t="s">
        <v>318</v>
      </c>
      <c r="J102" s="9">
        <v>0</v>
      </c>
      <c r="K102" s="9">
        <v>60</v>
      </c>
      <c r="L102" s="9">
        <v>0</v>
      </c>
      <c r="M102" s="9">
        <v>60</v>
      </c>
      <c r="N102" s="7">
        <f t="shared" si="31"/>
        <v>0</v>
      </c>
      <c r="O102" s="8" t="s">
        <v>318</v>
      </c>
      <c r="P102" s="9">
        <v>60</v>
      </c>
      <c r="Q102" s="9">
        <v>60</v>
      </c>
      <c r="R102" s="9">
        <v>0</v>
      </c>
      <c r="S102" s="8" t="s">
        <v>318</v>
      </c>
      <c r="T102" s="9">
        <v>60</v>
      </c>
      <c r="U102" s="9">
        <v>0</v>
      </c>
      <c r="V102" s="8" t="s">
        <v>318</v>
      </c>
      <c r="W102" s="9">
        <v>0</v>
      </c>
      <c r="X102" s="9">
        <f t="shared" si="34"/>
        <v>0</v>
      </c>
      <c r="Y102" s="9">
        <f t="shared" si="35"/>
        <v>60</v>
      </c>
      <c r="Z102" s="7">
        <f t="shared" si="33"/>
        <v>1</v>
      </c>
      <c r="AA102" s="8" t="s">
        <v>318</v>
      </c>
    </row>
    <row r="103" spans="1:27" hidden="1" outlineLevel="1" x14ac:dyDescent="0.25">
      <c r="A103" t="s">
        <v>318</v>
      </c>
      <c r="B103" s="8" t="s">
        <v>318</v>
      </c>
      <c r="C103" s="8" t="s">
        <v>152</v>
      </c>
      <c r="D103" s="9">
        <v>26.07</v>
      </c>
      <c r="E103" s="9">
        <v>0</v>
      </c>
      <c r="F103" s="9">
        <v>0</v>
      </c>
      <c r="G103" s="9">
        <v>-26.07</v>
      </c>
      <c r="H103" s="7">
        <f t="shared" si="30"/>
        <v>0</v>
      </c>
      <c r="I103" s="8" t="s">
        <v>318</v>
      </c>
      <c r="J103" s="9">
        <v>521.79999999999995</v>
      </c>
      <c r="K103" s="9">
        <v>207.2</v>
      </c>
      <c r="L103" s="9">
        <v>0</v>
      </c>
      <c r="M103" s="9">
        <v>-314.60000000000002</v>
      </c>
      <c r="N103" s="7">
        <f t="shared" si="31"/>
        <v>2.5183397683397684</v>
      </c>
      <c r="O103" s="8" t="s">
        <v>318</v>
      </c>
      <c r="P103" s="9">
        <v>207.2</v>
      </c>
      <c r="Q103" s="9">
        <v>207.2</v>
      </c>
      <c r="R103" s="9">
        <v>0</v>
      </c>
      <c r="S103" s="8" t="s">
        <v>318</v>
      </c>
      <c r="T103" s="9">
        <v>207.2</v>
      </c>
      <c r="U103" s="9">
        <v>521.79999999999995</v>
      </c>
      <c r="V103" s="8" t="s">
        <v>318</v>
      </c>
      <c r="W103" s="9">
        <v>0</v>
      </c>
      <c r="X103" s="9">
        <f t="shared" si="34"/>
        <v>521.79999999999995</v>
      </c>
      <c r="Y103" s="9">
        <f t="shared" si="35"/>
        <v>-314.59999999999997</v>
      </c>
      <c r="Z103" s="7">
        <f t="shared" si="33"/>
        <v>-1.5183397683397684</v>
      </c>
      <c r="AA103" s="8" t="s">
        <v>318</v>
      </c>
    </row>
    <row r="104" spans="1:27" collapsed="1" x14ac:dyDescent="0.25">
      <c r="A104" t="s">
        <v>318</v>
      </c>
      <c r="B104" s="25" t="s">
        <v>164</v>
      </c>
      <c r="C104" s="25"/>
      <c r="D104" s="16">
        <f>SUM(D105:D106)</f>
        <v>1897.5</v>
      </c>
      <c r="E104" s="16">
        <f>SUM(E105:E106)</f>
        <v>0</v>
      </c>
      <c r="F104" s="16">
        <f>SUM(F105:F106)</f>
        <v>0</v>
      </c>
      <c r="G104" s="16">
        <f>SUM(G105:G106)</f>
        <v>-1897.5</v>
      </c>
      <c r="H104" s="17">
        <f t="shared" si="30"/>
        <v>0</v>
      </c>
      <c r="I104" s="15" t="s">
        <v>318</v>
      </c>
      <c r="J104" s="16">
        <f>SUM(J105:J106)</f>
        <v>12464.33</v>
      </c>
      <c r="K104" s="16">
        <f>SUM(K105:K106)</f>
        <v>6438.53</v>
      </c>
      <c r="L104" s="16">
        <f>SUM(L105:L106)</f>
        <v>0</v>
      </c>
      <c r="M104" s="16">
        <f>SUM(M105:M106)</f>
        <v>-6025.8</v>
      </c>
      <c r="N104" s="17">
        <f t="shared" si="31"/>
        <v>1.9358968584443965</v>
      </c>
      <c r="O104" s="15" t="s">
        <v>318</v>
      </c>
      <c r="P104" s="16">
        <f>SUM(P105:P106)</f>
        <v>5155.53</v>
      </c>
      <c r="Q104" s="16">
        <f>SUM(Q105:Q106)</f>
        <v>6438.53</v>
      </c>
      <c r="R104" s="16">
        <f>SUM(R105:R106)</f>
        <v>-1283</v>
      </c>
      <c r="S104" s="15" t="s">
        <v>318</v>
      </c>
      <c r="T104" s="16">
        <f t="shared" ref="T104:Y104" si="36">SUM(T105:T106)</f>
        <v>6438.53</v>
      </c>
      <c r="U104" s="16">
        <f t="shared" si="36"/>
        <v>12464.33</v>
      </c>
      <c r="V104" s="16">
        <f t="shared" si="36"/>
        <v>0</v>
      </c>
      <c r="W104" s="16">
        <f t="shared" si="36"/>
        <v>0</v>
      </c>
      <c r="X104" s="16">
        <f t="shared" si="36"/>
        <v>12464.33</v>
      </c>
      <c r="Y104" s="16">
        <f t="shared" si="36"/>
        <v>-6025.8</v>
      </c>
      <c r="Z104" s="17">
        <f t="shared" si="33"/>
        <v>-0.93589685844439652</v>
      </c>
      <c r="AA104" s="16"/>
    </row>
    <row r="105" spans="1:27" hidden="1" outlineLevel="1" x14ac:dyDescent="0.25">
      <c r="A105" t="s">
        <v>318</v>
      </c>
      <c r="B105" s="8" t="s">
        <v>318</v>
      </c>
      <c r="C105" s="8" t="s">
        <v>165</v>
      </c>
      <c r="D105" s="9">
        <v>1897.5</v>
      </c>
      <c r="E105" s="9">
        <v>0</v>
      </c>
      <c r="F105" s="9">
        <v>0</v>
      </c>
      <c r="G105" s="9">
        <v>-1897.5</v>
      </c>
      <c r="H105" s="7">
        <f t="shared" si="30"/>
        <v>0</v>
      </c>
      <c r="I105" s="8" t="s">
        <v>318</v>
      </c>
      <c r="J105" s="9">
        <v>11286.25</v>
      </c>
      <c r="K105" s="9">
        <v>5000</v>
      </c>
      <c r="L105" s="9">
        <v>0</v>
      </c>
      <c r="M105" s="9">
        <v>-6286.25</v>
      </c>
      <c r="N105" s="7">
        <f t="shared" si="31"/>
        <v>2.25725</v>
      </c>
      <c r="O105" s="8" t="s">
        <v>318</v>
      </c>
      <c r="P105" s="9">
        <v>3717</v>
      </c>
      <c r="Q105" s="9">
        <v>5000</v>
      </c>
      <c r="R105" s="9">
        <v>-1283</v>
      </c>
      <c r="S105" s="8" t="s">
        <v>318</v>
      </c>
      <c r="T105" s="9">
        <v>5000</v>
      </c>
      <c r="U105" s="9">
        <v>11286.25</v>
      </c>
      <c r="V105" s="8" t="s">
        <v>318</v>
      </c>
      <c r="W105" s="9">
        <v>0</v>
      </c>
      <c r="X105" s="9">
        <f>U105+IF(V105 = "", 0, V105)+W105</f>
        <v>11286.25</v>
      </c>
      <c r="Y105" s="9">
        <f>T105-X105</f>
        <v>-6286.25</v>
      </c>
      <c r="Z105" s="7">
        <f t="shared" si="33"/>
        <v>-1.25725</v>
      </c>
      <c r="AA105" s="8" t="s">
        <v>318</v>
      </c>
    </row>
    <row r="106" spans="1:27" hidden="1" outlineLevel="1" x14ac:dyDescent="0.25">
      <c r="A106" t="s">
        <v>318</v>
      </c>
      <c r="B106" s="8" t="s">
        <v>318</v>
      </c>
      <c r="C106" s="8" t="s">
        <v>166</v>
      </c>
      <c r="D106" s="9">
        <v>0</v>
      </c>
      <c r="E106" s="9">
        <v>0</v>
      </c>
      <c r="F106" s="9">
        <v>0</v>
      </c>
      <c r="G106" s="9">
        <v>0</v>
      </c>
      <c r="H106" s="7">
        <f t="shared" si="30"/>
        <v>0</v>
      </c>
      <c r="I106" s="8" t="s">
        <v>318</v>
      </c>
      <c r="J106" s="9">
        <v>1178.08</v>
      </c>
      <c r="K106" s="9">
        <v>1438.53</v>
      </c>
      <c r="L106" s="9">
        <v>0</v>
      </c>
      <c r="M106" s="9">
        <v>260.45</v>
      </c>
      <c r="N106" s="7">
        <f t="shared" si="31"/>
        <v>0.81894711962906575</v>
      </c>
      <c r="O106" s="8" t="s">
        <v>318</v>
      </c>
      <c r="P106" s="9">
        <v>1438.53</v>
      </c>
      <c r="Q106" s="9">
        <v>1438.53</v>
      </c>
      <c r="R106" s="9">
        <v>0</v>
      </c>
      <c r="S106" s="8" t="s">
        <v>318</v>
      </c>
      <c r="T106" s="9">
        <v>1438.53</v>
      </c>
      <c r="U106" s="9">
        <v>1178.08</v>
      </c>
      <c r="V106" s="8" t="s">
        <v>318</v>
      </c>
      <c r="W106" s="9">
        <v>0</v>
      </c>
      <c r="X106" s="9">
        <f>U106+IF(V106 = "", 0, V106)+W106</f>
        <v>1178.08</v>
      </c>
      <c r="Y106" s="9">
        <f>T106-X106</f>
        <v>260.45000000000005</v>
      </c>
      <c r="Z106" s="7">
        <f t="shared" si="33"/>
        <v>0.18105288037093425</v>
      </c>
      <c r="AA106" s="8" t="s">
        <v>318</v>
      </c>
    </row>
    <row r="107" spans="1:27" collapsed="1" x14ac:dyDescent="0.25">
      <c r="A107" t="s">
        <v>318</v>
      </c>
      <c r="B107" s="25" t="s">
        <v>167</v>
      </c>
      <c r="C107" s="25"/>
      <c r="D107" s="16">
        <f>SUM(D108:D110)</f>
        <v>959.99</v>
      </c>
      <c r="E107" s="16">
        <f>SUM(E108:E110)</f>
        <v>595.84</v>
      </c>
      <c r="F107" s="16">
        <f>SUM(F108:F110)</f>
        <v>0</v>
      </c>
      <c r="G107" s="16">
        <f>SUM(G108:G110)</f>
        <v>-364.15</v>
      </c>
      <c r="H107" s="17">
        <f t="shared" si="30"/>
        <v>1.6111540010741139</v>
      </c>
      <c r="I107" s="15" t="s">
        <v>318</v>
      </c>
      <c r="J107" s="16">
        <f>SUM(J108:J110)</f>
        <v>24021.7</v>
      </c>
      <c r="K107" s="16">
        <f>SUM(K108:K110)</f>
        <v>8521</v>
      </c>
      <c r="L107" s="16">
        <f>SUM(L108:L110)</f>
        <v>0</v>
      </c>
      <c r="M107" s="16">
        <f>SUM(M108:M110)</f>
        <v>-15500.699999999999</v>
      </c>
      <c r="N107" s="17">
        <f t="shared" si="31"/>
        <v>2.8191174744748269</v>
      </c>
      <c r="O107" s="15" t="s">
        <v>318</v>
      </c>
      <c r="P107" s="16">
        <f>SUM(P108:P110)</f>
        <v>8521</v>
      </c>
      <c r="Q107" s="16">
        <f>SUM(Q108:Q110)</f>
        <v>8521</v>
      </c>
      <c r="R107" s="16">
        <f>SUM(R108:R110)</f>
        <v>0</v>
      </c>
      <c r="S107" s="15" t="s">
        <v>318</v>
      </c>
      <c r="T107" s="16">
        <f t="shared" ref="T107:Y107" si="37">SUM(T108:T110)</f>
        <v>8521</v>
      </c>
      <c r="U107" s="16">
        <f t="shared" si="37"/>
        <v>24021.7</v>
      </c>
      <c r="V107" s="16">
        <f t="shared" si="37"/>
        <v>0</v>
      </c>
      <c r="W107" s="16">
        <f t="shared" si="37"/>
        <v>0</v>
      </c>
      <c r="X107" s="16">
        <f t="shared" si="37"/>
        <v>24021.7</v>
      </c>
      <c r="Y107" s="16">
        <f t="shared" si="37"/>
        <v>-15500.699999999999</v>
      </c>
      <c r="Z107" s="17">
        <f t="shared" si="33"/>
        <v>-1.8191174744748269</v>
      </c>
      <c r="AA107" s="16"/>
    </row>
    <row r="108" spans="1:27" hidden="1" outlineLevel="1" x14ac:dyDescent="0.25">
      <c r="A108" t="s">
        <v>318</v>
      </c>
      <c r="B108" s="8" t="s">
        <v>318</v>
      </c>
      <c r="C108" s="8" t="s">
        <v>168</v>
      </c>
      <c r="D108" s="9">
        <v>794.99</v>
      </c>
      <c r="E108" s="9">
        <v>416.67</v>
      </c>
      <c r="F108" s="9">
        <v>0</v>
      </c>
      <c r="G108" s="9">
        <v>-378.32</v>
      </c>
      <c r="H108" s="7">
        <f t="shared" si="30"/>
        <v>1.9079607363141093</v>
      </c>
      <c r="I108" s="8" t="s">
        <v>318</v>
      </c>
      <c r="J108" s="9">
        <v>19547.64</v>
      </c>
      <c r="K108" s="9">
        <v>5000</v>
      </c>
      <c r="L108" s="9">
        <v>0</v>
      </c>
      <c r="M108" s="9">
        <v>-14547.64</v>
      </c>
      <c r="N108" s="7">
        <f t="shared" si="31"/>
        <v>3.9095279999999999</v>
      </c>
      <c r="O108" s="8" t="s">
        <v>318</v>
      </c>
      <c r="P108" s="9">
        <v>5000</v>
      </c>
      <c r="Q108" s="9">
        <v>5000</v>
      </c>
      <c r="R108" s="9">
        <v>0</v>
      </c>
      <c r="S108" s="8" t="s">
        <v>318</v>
      </c>
      <c r="T108" s="9">
        <v>5000</v>
      </c>
      <c r="U108" s="9">
        <v>19547.64</v>
      </c>
      <c r="V108" s="8" t="s">
        <v>318</v>
      </c>
      <c r="W108" s="9">
        <v>0</v>
      </c>
      <c r="X108" s="9">
        <f>U108+IF(V108 = "", 0, V108)+W108</f>
        <v>19547.64</v>
      </c>
      <c r="Y108" s="9">
        <f>T108-X108</f>
        <v>-14547.64</v>
      </c>
      <c r="Z108" s="7">
        <f t="shared" si="33"/>
        <v>-2.9095279999999999</v>
      </c>
      <c r="AA108" s="8" t="s">
        <v>318</v>
      </c>
    </row>
    <row r="109" spans="1:27" hidden="1" outlineLevel="1" x14ac:dyDescent="0.25">
      <c r="A109" t="s">
        <v>318</v>
      </c>
      <c r="B109" s="8" t="s">
        <v>318</v>
      </c>
      <c r="C109" s="8" t="s">
        <v>169</v>
      </c>
      <c r="D109" s="9">
        <v>165</v>
      </c>
      <c r="E109" s="9">
        <v>150</v>
      </c>
      <c r="F109" s="9">
        <v>0</v>
      </c>
      <c r="G109" s="9">
        <v>-15</v>
      </c>
      <c r="H109" s="7">
        <f t="shared" si="30"/>
        <v>1.1000000000000001</v>
      </c>
      <c r="I109" s="8" t="s">
        <v>318</v>
      </c>
      <c r="J109" s="9">
        <v>2730.06</v>
      </c>
      <c r="K109" s="9">
        <v>2921</v>
      </c>
      <c r="L109" s="9">
        <v>0</v>
      </c>
      <c r="M109" s="9">
        <v>190.94</v>
      </c>
      <c r="N109" s="7">
        <f t="shared" si="31"/>
        <v>0.93463197535090725</v>
      </c>
      <c r="O109" s="8" t="s">
        <v>318</v>
      </c>
      <c r="P109" s="9">
        <v>2921</v>
      </c>
      <c r="Q109" s="9">
        <v>2921</v>
      </c>
      <c r="R109" s="9">
        <v>0</v>
      </c>
      <c r="S109" s="8" t="s">
        <v>318</v>
      </c>
      <c r="T109" s="9">
        <v>2921</v>
      </c>
      <c r="U109" s="9">
        <v>2730.06</v>
      </c>
      <c r="V109" s="8" t="s">
        <v>318</v>
      </c>
      <c r="W109" s="9">
        <v>0</v>
      </c>
      <c r="X109" s="9">
        <f>U109+IF(V109 = "", 0, V109)+W109</f>
        <v>2730.06</v>
      </c>
      <c r="Y109" s="9">
        <f>T109-X109</f>
        <v>190.94000000000005</v>
      </c>
      <c r="Z109" s="7">
        <f t="shared" si="33"/>
        <v>6.536802464909279E-2</v>
      </c>
      <c r="AA109" s="8" t="s">
        <v>318</v>
      </c>
    </row>
    <row r="110" spans="1:27" hidden="1" outlineLevel="1" x14ac:dyDescent="0.25">
      <c r="A110" t="s">
        <v>318</v>
      </c>
      <c r="B110" s="8" t="s">
        <v>318</v>
      </c>
      <c r="C110" s="8" t="s">
        <v>170</v>
      </c>
      <c r="D110" s="9">
        <v>0</v>
      </c>
      <c r="E110" s="9">
        <v>29.17</v>
      </c>
      <c r="F110" s="9">
        <v>0</v>
      </c>
      <c r="G110" s="9">
        <v>29.17</v>
      </c>
      <c r="H110" s="7">
        <f t="shared" si="30"/>
        <v>0</v>
      </c>
      <c r="I110" s="8" t="s">
        <v>318</v>
      </c>
      <c r="J110" s="9">
        <v>1744</v>
      </c>
      <c r="K110" s="9">
        <v>600</v>
      </c>
      <c r="L110" s="9">
        <v>0</v>
      </c>
      <c r="M110" s="9">
        <v>-1144</v>
      </c>
      <c r="N110" s="7">
        <f t="shared" si="31"/>
        <v>2.9066666666666667</v>
      </c>
      <c r="O110" s="8" t="s">
        <v>318</v>
      </c>
      <c r="P110" s="9">
        <v>600</v>
      </c>
      <c r="Q110" s="9">
        <v>600</v>
      </c>
      <c r="R110" s="9">
        <v>0</v>
      </c>
      <c r="S110" s="8" t="s">
        <v>318</v>
      </c>
      <c r="T110" s="9">
        <v>600</v>
      </c>
      <c r="U110" s="9">
        <v>1744</v>
      </c>
      <c r="V110" s="8" t="s">
        <v>318</v>
      </c>
      <c r="W110" s="9">
        <v>0</v>
      </c>
      <c r="X110" s="9">
        <f>U110+IF(V110 = "", 0, V110)+W110</f>
        <v>1744</v>
      </c>
      <c r="Y110" s="9">
        <f>T110-X110</f>
        <v>-1144</v>
      </c>
      <c r="Z110" s="7">
        <f t="shared" si="33"/>
        <v>-1.9066666666666667</v>
      </c>
      <c r="AA110" s="8" t="s">
        <v>318</v>
      </c>
    </row>
    <row r="111" spans="1:27" collapsed="1" x14ac:dyDescent="0.25">
      <c r="A111" t="s">
        <v>318</v>
      </c>
      <c r="B111" s="25" t="s">
        <v>172</v>
      </c>
      <c r="C111" s="25"/>
      <c r="D111" s="16">
        <f>SUM(D112:D123)</f>
        <v>12719.939999999999</v>
      </c>
      <c r="E111" s="16">
        <f>SUM(E112:E123)</f>
        <v>9068.18</v>
      </c>
      <c r="F111" s="16">
        <f>SUM(F112:F123)</f>
        <v>0</v>
      </c>
      <c r="G111" s="16">
        <f>SUM(G112:G123)</f>
        <v>-3651.7599999999998</v>
      </c>
      <c r="H111" s="17">
        <f t="shared" si="30"/>
        <v>1.402700431619134</v>
      </c>
      <c r="I111" s="15" t="s">
        <v>318</v>
      </c>
      <c r="J111" s="16">
        <f>SUM(J112:J123)</f>
        <v>43428.920000000006</v>
      </c>
      <c r="K111" s="16">
        <f>SUM(K112:K123)</f>
        <v>44556.18</v>
      </c>
      <c r="L111" s="16">
        <f>SUM(L112:L123)</f>
        <v>0</v>
      </c>
      <c r="M111" s="16">
        <f>SUM(M112:M123)</f>
        <v>1127.2600000000002</v>
      </c>
      <c r="N111" s="17">
        <f t="shared" si="31"/>
        <v>0.97470025482435896</v>
      </c>
      <c r="O111" s="15" t="s">
        <v>318</v>
      </c>
      <c r="P111" s="16">
        <f>SUM(P112:P123)</f>
        <v>26045.18</v>
      </c>
      <c r="Q111" s="16">
        <f>SUM(Q112:Q123)</f>
        <v>44556.18</v>
      </c>
      <c r="R111" s="16">
        <f>SUM(R112:R123)</f>
        <v>-18511</v>
      </c>
      <c r="S111" s="15" t="s">
        <v>318</v>
      </c>
      <c r="T111" s="16">
        <f t="shared" ref="T111:Y111" si="38">SUM(T112:T123)</f>
        <v>44556.18</v>
      </c>
      <c r="U111" s="16">
        <f t="shared" si="38"/>
        <v>43428.920000000006</v>
      </c>
      <c r="V111" s="16">
        <f t="shared" si="38"/>
        <v>0</v>
      </c>
      <c r="W111" s="16">
        <f t="shared" si="38"/>
        <v>0</v>
      </c>
      <c r="X111" s="16">
        <f t="shared" si="38"/>
        <v>43428.920000000006</v>
      </c>
      <c r="Y111" s="16">
        <f t="shared" si="38"/>
        <v>1127.2599999999966</v>
      </c>
      <c r="Z111" s="17">
        <f t="shared" si="33"/>
        <v>2.5299745175641101E-2</v>
      </c>
      <c r="AA111" s="16"/>
    </row>
    <row r="112" spans="1:27" hidden="1" outlineLevel="1" x14ac:dyDescent="0.25">
      <c r="A112" t="s">
        <v>318</v>
      </c>
      <c r="B112" s="8" t="s">
        <v>318</v>
      </c>
      <c r="C112" s="8" t="s">
        <v>173</v>
      </c>
      <c r="D112" s="9">
        <v>5978</v>
      </c>
      <c r="E112" s="9">
        <v>6000</v>
      </c>
      <c r="F112" s="9">
        <v>0</v>
      </c>
      <c r="G112" s="9">
        <v>22</v>
      </c>
      <c r="H112" s="7">
        <f t="shared" si="30"/>
        <v>0.99633333333333329</v>
      </c>
      <c r="I112" s="8" t="s">
        <v>318</v>
      </c>
      <c r="J112" s="9">
        <v>5978</v>
      </c>
      <c r="K112" s="9">
        <v>6000</v>
      </c>
      <c r="L112" s="9">
        <v>0</v>
      </c>
      <c r="M112" s="9">
        <v>22</v>
      </c>
      <c r="N112" s="7">
        <f t="shared" si="31"/>
        <v>0.99633333333333329</v>
      </c>
      <c r="O112" s="8" t="s">
        <v>318</v>
      </c>
      <c r="P112" s="9">
        <v>6000</v>
      </c>
      <c r="Q112" s="9">
        <v>6000</v>
      </c>
      <c r="R112" s="9">
        <v>0</v>
      </c>
      <c r="S112" s="8" t="s">
        <v>318</v>
      </c>
      <c r="T112" s="9">
        <v>6000</v>
      </c>
      <c r="U112" s="9">
        <v>5978</v>
      </c>
      <c r="V112" s="8" t="s">
        <v>318</v>
      </c>
      <c r="W112" s="9">
        <v>0</v>
      </c>
      <c r="X112" s="9">
        <f t="shared" ref="X112:X123" si="39">U112+IF(V112 = "", 0, V112)+W112</f>
        <v>5978</v>
      </c>
      <c r="Y112" s="9">
        <f t="shared" ref="Y112:Y123" si="40">T112-X112</f>
        <v>22</v>
      </c>
      <c r="Z112" s="7">
        <f t="shared" si="33"/>
        <v>3.6666666666666666E-3</v>
      </c>
      <c r="AA112" s="8" t="s">
        <v>318</v>
      </c>
    </row>
    <row r="113" spans="1:27" hidden="1" outlineLevel="1" x14ac:dyDescent="0.25">
      <c r="A113" t="s">
        <v>318</v>
      </c>
      <c r="B113" s="8" t="s">
        <v>318</v>
      </c>
      <c r="C113" s="8" t="s">
        <v>174</v>
      </c>
      <c r="D113" s="9">
        <v>4965.04</v>
      </c>
      <c r="E113" s="9">
        <v>1859.73</v>
      </c>
      <c r="F113" s="9">
        <v>0</v>
      </c>
      <c r="G113" s="9">
        <v>-3105.31</v>
      </c>
      <c r="H113" s="7">
        <f t="shared" si="30"/>
        <v>2.669763890457217</v>
      </c>
      <c r="I113" s="8" t="s">
        <v>318</v>
      </c>
      <c r="J113" s="9">
        <v>21078.99</v>
      </c>
      <c r="K113" s="9">
        <v>22316.799999999999</v>
      </c>
      <c r="L113" s="9">
        <v>0</v>
      </c>
      <c r="M113" s="9">
        <v>1237.81</v>
      </c>
      <c r="N113" s="7">
        <f t="shared" si="31"/>
        <v>0.94453461069687417</v>
      </c>
      <c r="O113" s="8" t="s">
        <v>318</v>
      </c>
      <c r="P113" s="9">
        <v>4681.8</v>
      </c>
      <c r="Q113" s="9">
        <v>22316.799999999999</v>
      </c>
      <c r="R113" s="9">
        <v>-17635</v>
      </c>
      <c r="S113" s="8" t="s">
        <v>318</v>
      </c>
      <c r="T113" s="9">
        <v>22316.799999999999</v>
      </c>
      <c r="U113" s="9">
        <v>21078.99</v>
      </c>
      <c r="V113" s="8" t="s">
        <v>318</v>
      </c>
      <c r="W113" s="9">
        <v>0</v>
      </c>
      <c r="X113" s="9">
        <f t="shared" si="39"/>
        <v>21078.99</v>
      </c>
      <c r="Y113" s="9">
        <f t="shared" si="40"/>
        <v>1237.8099999999977</v>
      </c>
      <c r="Z113" s="7">
        <f t="shared" si="33"/>
        <v>5.5465389303125792E-2</v>
      </c>
      <c r="AA113" s="8" t="s">
        <v>318</v>
      </c>
    </row>
    <row r="114" spans="1:27" hidden="1" outlineLevel="1" x14ac:dyDescent="0.25">
      <c r="A114" t="s">
        <v>318</v>
      </c>
      <c r="B114" s="8" t="s">
        <v>318</v>
      </c>
      <c r="C114" s="8" t="s">
        <v>175</v>
      </c>
      <c r="D114" s="9">
        <v>111.05</v>
      </c>
      <c r="E114" s="9">
        <v>0</v>
      </c>
      <c r="F114" s="9">
        <v>0</v>
      </c>
      <c r="G114" s="9">
        <v>-111.05</v>
      </c>
      <c r="H114" s="7">
        <f t="shared" si="30"/>
        <v>0</v>
      </c>
      <c r="I114" s="8" t="s">
        <v>318</v>
      </c>
      <c r="J114" s="9">
        <v>4744.8</v>
      </c>
      <c r="K114" s="9">
        <v>0</v>
      </c>
      <c r="L114" s="9">
        <v>0</v>
      </c>
      <c r="M114" s="9">
        <v>-4744.8</v>
      </c>
      <c r="N114" s="7">
        <f t="shared" si="31"/>
        <v>0</v>
      </c>
      <c r="O114" s="8" t="s">
        <v>318</v>
      </c>
      <c r="P114" s="9">
        <v>0</v>
      </c>
      <c r="Q114" s="9">
        <v>0</v>
      </c>
      <c r="R114" s="9">
        <v>0</v>
      </c>
      <c r="S114" s="8" t="s">
        <v>318</v>
      </c>
      <c r="T114" s="9">
        <v>0</v>
      </c>
      <c r="U114" s="9">
        <v>4744.8</v>
      </c>
      <c r="V114" s="8" t="s">
        <v>318</v>
      </c>
      <c r="W114" s="9">
        <v>0</v>
      </c>
      <c r="X114" s="9">
        <f t="shared" si="39"/>
        <v>4744.8</v>
      </c>
      <c r="Y114" s="9">
        <f t="shared" si="40"/>
        <v>-4744.8</v>
      </c>
      <c r="Z114" s="7">
        <f t="shared" si="33"/>
        <v>0</v>
      </c>
      <c r="AA114" s="8" t="s">
        <v>318</v>
      </c>
    </row>
    <row r="115" spans="1:27" hidden="1" outlineLevel="1" x14ac:dyDescent="0.25">
      <c r="A115" t="s">
        <v>318</v>
      </c>
      <c r="B115" s="8" t="s">
        <v>318</v>
      </c>
      <c r="C115" s="8" t="s">
        <v>176</v>
      </c>
      <c r="D115" s="9">
        <v>0</v>
      </c>
      <c r="E115" s="9">
        <v>0</v>
      </c>
      <c r="F115" s="9">
        <v>0</v>
      </c>
      <c r="G115" s="9">
        <v>0</v>
      </c>
      <c r="H115" s="7">
        <f t="shared" si="30"/>
        <v>0</v>
      </c>
      <c r="I115" s="8" t="s">
        <v>318</v>
      </c>
      <c r="J115" s="9">
        <v>201.93</v>
      </c>
      <c r="K115" s="9">
        <v>0</v>
      </c>
      <c r="L115" s="9">
        <v>0</v>
      </c>
      <c r="M115" s="9">
        <v>-201.93</v>
      </c>
      <c r="N115" s="7">
        <f t="shared" si="31"/>
        <v>0</v>
      </c>
      <c r="O115" s="8" t="s">
        <v>318</v>
      </c>
      <c r="P115" s="9">
        <v>0</v>
      </c>
      <c r="Q115" s="9">
        <v>0</v>
      </c>
      <c r="R115" s="9">
        <v>0</v>
      </c>
      <c r="S115" s="8" t="s">
        <v>318</v>
      </c>
      <c r="T115" s="9">
        <v>0</v>
      </c>
      <c r="U115" s="9">
        <v>201.93</v>
      </c>
      <c r="V115" s="8" t="s">
        <v>318</v>
      </c>
      <c r="W115" s="9">
        <v>0</v>
      </c>
      <c r="X115" s="9">
        <f t="shared" si="39"/>
        <v>201.93</v>
      </c>
      <c r="Y115" s="9">
        <f t="shared" si="40"/>
        <v>-201.93</v>
      </c>
      <c r="Z115" s="7">
        <f t="shared" si="33"/>
        <v>0</v>
      </c>
      <c r="AA115" s="8" t="s">
        <v>318</v>
      </c>
    </row>
    <row r="116" spans="1:27" hidden="1" outlineLevel="1" x14ac:dyDescent="0.25">
      <c r="A116" t="s">
        <v>318</v>
      </c>
      <c r="B116" s="8" t="s">
        <v>318</v>
      </c>
      <c r="C116" s="8" t="s">
        <v>177</v>
      </c>
      <c r="D116" s="9">
        <v>6.63</v>
      </c>
      <c r="E116" s="9">
        <v>416.67</v>
      </c>
      <c r="F116" s="9">
        <v>0</v>
      </c>
      <c r="G116" s="9">
        <v>410.04</v>
      </c>
      <c r="H116" s="7">
        <f t="shared" si="30"/>
        <v>1.591187270501836E-2</v>
      </c>
      <c r="I116" s="8" t="s">
        <v>318</v>
      </c>
      <c r="J116" s="9">
        <v>726.19</v>
      </c>
      <c r="K116" s="9">
        <v>5000</v>
      </c>
      <c r="L116" s="9">
        <v>0</v>
      </c>
      <c r="M116" s="9">
        <v>4273.8100000000004</v>
      </c>
      <c r="N116" s="7">
        <f t="shared" si="31"/>
        <v>0.14523800000000001</v>
      </c>
      <c r="O116" s="8" t="s">
        <v>318</v>
      </c>
      <c r="P116" s="9">
        <v>5000</v>
      </c>
      <c r="Q116" s="9">
        <v>5000</v>
      </c>
      <c r="R116" s="9">
        <v>0</v>
      </c>
      <c r="S116" s="8" t="s">
        <v>318</v>
      </c>
      <c r="T116" s="9">
        <v>5000</v>
      </c>
      <c r="U116" s="9">
        <v>726.19</v>
      </c>
      <c r="V116" s="8" t="s">
        <v>318</v>
      </c>
      <c r="W116" s="9">
        <v>0</v>
      </c>
      <c r="X116" s="9">
        <f t="shared" si="39"/>
        <v>726.19</v>
      </c>
      <c r="Y116" s="9">
        <f t="shared" si="40"/>
        <v>4273.8099999999995</v>
      </c>
      <c r="Z116" s="7">
        <f t="shared" si="33"/>
        <v>0.85476199999999991</v>
      </c>
      <c r="AA116" s="8" t="s">
        <v>318</v>
      </c>
    </row>
    <row r="117" spans="1:27" hidden="1" outlineLevel="1" x14ac:dyDescent="0.25">
      <c r="A117" t="s">
        <v>318</v>
      </c>
      <c r="B117" s="8" t="s">
        <v>318</v>
      </c>
      <c r="C117" s="8" t="s">
        <v>178</v>
      </c>
      <c r="D117" s="9">
        <v>150</v>
      </c>
      <c r="E117" s="9">
        <v>154.16999999999999</v>
      </c>
      <c r="F117" s="9">
        <v>0</v>
      </c>
      <c r="G117" s="9">
        <v>4.17</v>
      </c>
      <c r="H117" s="7">
        <f t="shared" si="30"/>
        <v>0.97295193617435305</v>
      </c>
      <c r="I117" s="8" t="s">
        <v>318</v>
      </c>
      <c r="J117" s="9">
        <v>2405.42</v>
      </c>
      <c r="K117" s="9">
        <v>1850</v>
      </c>
      <c r="L117" s="9">
        <v>0</v>
      </c>
      <c r="M117" s="9">
        <v>-555.41999999999996</v>
      </c>
      <c r="N117" s="7">
        <f t="shared" si="31"/>
        <v>1.3002270270270271</v>
      </c>
      <c r="O117" s="8" t="s">
        <v>318</v>
      </c>
      <c r="P117" s="9">
        <v>1036</v>
      </c>
      <c r="Q117" s="9">
        <v>1850</v>
      </c>
      <c r="R117" s="9">
        <v>-814</v>
      </c>
      <c r="S117" s="8" t="s">
        <v>318</v>
      </c>
      <c r="T117" s="9">
        <v>1850</v>
      </c>
      <c r="U117" s="9">
        <v>2405.42</v>
      </c>
      <c r="V117" s="8" t="s">
        <v>318</v>
      </c>
      <c r="W117" s="9">
        <v>0</v>
      </c>
      <c r="X117" s="9">
        <f t="shared" si="39"/>
        <v>2405.42</v>
      </c>
      <c r="Y117" s="9">
        <f t="shared" si="40"/>
        <v>-555.42000000000007</v>
      </c>
      <c r="Z117" s="7">
        <f t="shared" si="33"/>
        <v>-0.30022702702702708</v>
      </c>
      <c r="AA117" s="8" t="s">
        <v>318</v>
      </c>
    </row>
    <row r="118" spans="1:27" hidden="1" outlineLevel="1" x14ac:dyDescent="0.25">
      <c r="A118" t="s">
        <v>318</v>
      </c>
      <c r="B118" s="8" t="s">
        <v>318</v>
      </c>
      <c r="C118" s="8" t="s">
        <v>179</v>
      </c>
      <c r="D118" s="9">
        <v>825.56</v>
      </c>
      <c r="E118" s="9">
        <v>373.33</v>
      </c>
      <c r="F118" s="9">
        <v>0</v>
      </c>
      <c r="G118" s="9">
        <v>-452.23</v>
      </c>
      <c r="H118" s="7">
        <f t="shared" si="30"/>
        <v>2.2113411726890417</v>
      </c>
      <c r="I118" s="8" t="s">
        <v>318</v>
      </c>
      <c r="J118" s="9">
        <v>5507.27</v>
      </c>
      <c r="K118" s="9">
        <v>4480</v>
      </c>
      <c r="L118" s="9">
        <v>0</v>
      </c>
      <c r="M118" s="9">
        <v>-1027.27</v>
      </c>
      <c r="N118" s="7">
        <f t="shared" si="31"/>
        <v>1.2293013392857144</v>
      </c>
      <c r="O118" s="8" t="s">
        <v>318</v>
      </c>
      <c r="P118" s="9">
        <v>4480</v>
      </c>
      <c r="Q118" s="9">
        <v>4480</v>
      </c>
      <c r="R118" s="9">
        <v>0</v>
      </c>
      <c r="S118" s="8" t="s">
        <v>318</v>
      </c>
      <c r="T118" s="9">
        <v>4480</v>
      </c>
      <c r="U118" s="9">
        <v>5507.27</v>
      </c>
      <c r="V118" s="8" t="s">
        <v>318</v>
      </c>
      <c r="W118" s="9">
        <v>0</v>
      </c>
      <c r="X118" s="9">
        <f t="shared" si="39"/>
        <v>5507.27</v>
      </c>
      <c r="Y118" s="9">
        <f t="shared" si="40"/>
        <v>-1027.2700000000004</v>
      </c>
      <c r="Z118" s="7">
        <f t="shared" si="33"/>
        <v>-0.22930133928571439</v>
      </c>
      <c r="AA118" s="8" t="s">
        <v>318</v>
      </c>
    </row>
    <row r="119" spans="1:27" hidden="1" outlineLevel="1" x14ac:dyDescent="0.25">
      <c r="A119" t="s">
        <v>318</v>
      </c>
      <c r="B119" s="8" t="s">
        <v>318</v>
      </c>
      <c r="C119" s="8" t="s">
        <v>180</v>
      </c>
      <c r="D119" s="9">
        <v>300</v>
      </c>
      <c r="E119" s="9">
        <v>0</v>
      </c>
      <c r="F119" s="9">
        <v>0</v>
      </c>
      <c r="G119" s="9">
        <v>-300</v>
      </c>
      <c r="H119" s="7">
        <f t="shared" si="30"/>
        <v>0</v>
      </c>
      <c r="I119" s="8" t="s">
        <v>318</v>
      </c>
      <c r="J119" s="9">
        <v>1843</v>
      </c>
      <c r="K119" s="9">
        <v>1238.06</v>
      </c>
      <c r="L119" s="9">
        <v>0</v>
      </c>
      <c r="M119" s="9">
        <v>-604.94000000000005</v>
      </c>
      <c r="N119" s="7">
        <f t="shared" si="31"/>
        <v>1.4886192914721419</v>
      </c>
      <c r="O119" s="8" t="s">
        <v>318</v>
      </c>
      <c r="P119" s="9">
        <v>1238.06</v>
      </c>
      <c r="Q119" s="9">
        <v>1238.06</v>
      </c>
      <c r="R119" s="9">
        <v>0</v>
      </c>
      <c r="S119" s="8" t="s">
        <v>318</v>
      </c>
      <c r="T119" s="9">
        <v>1238.06</v>
      </c>
      <c r="U119" s="9">
        <v>1843</v>
      </c>
      <c r="V119" s="8" t="s">
        <v>318</v>
      </c>
      <c r="W119" s="9">
        <v>0</v>
      </c>
      <c r="X119" s="9">
        <f t="shared" si="39"/>
        <v>1843</v>
      </c>
      <c r="Y119" s="9">
        <f t="shared" si="40"/>
        <v>-604.94000000000005</v>
      </c>
      <c r="Z119" s="7">
        <f t="shared" si="33"/>
        <v>-0.48861929147214195</v>
      </c>
      <c r="AA119" s="8" t="s">
        <v>318</v>
      </c>
    </row>
    <row r="120" spans="1:27" hidden="1" outlineLevel="1" x14ac:dyDescent="0.25">
      <c r="A120" t="s">
        <v>318</v>
      </c>
      <c r="B120" s="8" t="s">
        <v>318</v>
      </c>
      <c r="C120" s="8" t="s">
        <v>181</v>
      </c>
      <c r="D120" s="9">
        <v>33.659999999999997</v>
      </c>
      <c r="E120" s="9">
        <v>29.17</v>
      </c>
      <c r="F120" s="9">
        <v>0</v>
      </c>
      <c r="G120" s="9">
        <v>-4.49</v>
      </c>
      <c r="H120" s="7">
        <f t="shared" si="30"/>
        <v>1.1539252656839216</v>
      </c>
      <c r="I120" s="8" t="s">
        <v>318</v>
      </c>
      <c r="J120" s="9">
        <v>335.19</v>
      </c>
      <c r="K120" s="9">
        <v>350</v>
      </c>
      <c r="L120" s="9">
        <v>0</v>
      </c>
      <c r="M120" s="9">
        <v>14.81</v>
      </c>
      <c r="N120" s="7">
        <f t="shared" si="31"/>
        <v>0.95768571428571425</v>
      </c>
      <c r="O120" s="8" t="s">
        <v>318</v>
      </c>
      <c r="P120" s="9">
        <v>288</v>
      </c>
      <c r="Q120" s="9">
        <v>350</v>
      </c>
      <c r="R120" s="9">
        <v>-62</v>
      </c>
      <c r="S120" s="8" t="s">
        <v>318</v>
      </c>
      <c r="T120" s="9">
        <v>350</v>
      </c>
      <c r="U120" s="9">
        <v>335.19</v>
      </c>
      <c r="V120" s="8" t="s">
        <v>318</v>
      </c>
      <c r="W120" s="9">
        <v>0</v>
      </c>
      <c r="X120" s="9">
        <f t="shared" si="39"/>
        <v>335.19</v>
      </c>
      <c r="Y120" s="9">
        <f t="shared" si="40"/>
        <v>14.810000000000002</v>
      </c>
      <c r="Z120" s="7">
        <f t="shared" si="33"/>
        <v>4.2314285714285721E-2</v>
      </c>
      <c r="AA120" s="8" t="s">
        <v>318</v>
      </c>
    </row>
    <row r="121" spans="1:27" hidden="1" outlineLevel="1" x14ac:dyDescent="0.25">
      <c r="A121" t="s">
        <v>318</v>
      </c>
      <c r="B121" s="8" t="s">
        <v>318</v>
      </c>
      <c r="C121" s="8" t="s">
        <v>182</v>
      </c>
      <c r="D121" s="9">
        <v>0</v>
      </c>
      <c r="E121" s="9">
        <v>8.33</v>
      </c>
      <c r="F121" s="9">
        <v>0</v>
      </c>
      <c r="G121" s="9">
        <v>8.33</v>
      </c>
      <c r="H121" s="7">
        <f t="shared" si="30"/>
        <v>0</v>
      </c>
      <c r="I121" s="8" t="s">
        <v>318</v>
      </c>
      <c r="J121" s="9">
        <v>0</v>
      </c>
      <c r="K121" s="9">
        <v>100</v>
      </c>
      <c r="L121" s="9">
        <v>0</v>
      </c>
      <c r="M121" s="9">
        <v>100</v>
      </c>
      <c r="N121" s="7">
        <f t="shared" si="31"/>
        <v>0</v>
      </c>
      <c r="O121" s="8" t="s">
        <v>318</v>
      </c>
      <c r="P121" s="9">
        <v>100</v>
      </c>
      <c r="Q121" s="9">
        <v>100</v>
      </c>
      <c r="R121" s="9">
        <v>0</v>
      </c>
      <c r="S121" s="8" t="s">
        <v>318</v>
      </c>
      <c r="T121" s="9">
        <v>100</v>
      </c>
      <c r="U121" s="9">
        <v>0</v>
      </c>
      <c r="V121" s="8" t="s">
        <v>318</v>
      </c>
      <c r="W121" s="9">
        <v>0</v>
      </c>
      <c r="X121" s="9">
        <f t="shared" si="39"/>
        <v>0</v>
      </c>
      <c r="Y121" s="9">
        <f t="shared" si="40"/>
        <v>100</v>
      </c>
      <c r="Z121" s="7">
        <f t="shared" si="33"/>
        <v>1</v>
      </c>
      <c r="AA121" s="8" t="s">
        <v>318</v>
      </c>
    </row>
    <row r="122" spans="1:27" hidden="1" outlineLevel="1" x14ac:dyDescent="0.25">
      <c r="A122" t="s">
        <v>318</v>
      </c>
      <c r="B122" s="8" t="s">
        <v>318</v>
      </c>
      <c r="C122" s="8" t="s">
        <v>183</v>
      </c>
      <c r="D122" s="9">
        <v>0</v>
      </c>
      <c r="E122" s="9">
        <v>0</v>
      </c>
      <c r="F122" s="9">
        <v>0</v>
      </c>
      <c r="G122" s="9">
        <v>0</v>
      </c>
      <c r="H122" s="7">
        <f t="shared" si="30"/>
        <v>0</v>
      </c>
      <c r="I122" s="8" t="s">
        <v>318</v>
      </c>
      <c r="J122" s="9">
        <v>57.75</v>
      </c>
      <c r="K122" s="9">
        <v>0</v>
      </c>
      <c r="L122" s="9">
        <v>0</v>
      </c>
      <c r="M122" s="9">
        <v>-57.75</v>
      </c>
      <c r="N122" s="7">
        <f t="shared" si="31"/>
        <v>0</v>
      </c>
      <c r="O122" s="8" t="s">
        <v>318</v>
      </c>
      <c r="P122" s="9">
        <v>0</v>
      </c>
      <c r="Q122" s="9">
        <v>0</v>
      </c>
      <c r="R122" s="9">
        <v>0</v>
      </c>
      <c r="S122" s="8" t="s">
        <v>318</v>
      </c>
      <c r="T122" s="9">
        <v>0</v>
      </c>
      <c r="U122" s="9">
        <v>57.75</v>
      </c>
      <c r="V122" s="8" t="s">
        <v>318</v>
      </c>
      <c r="W122" s="9">
        <v>0</v>
      </c>
      <c r="X122" s="9">
        <f t="shared" si="39"/>
        <v>57.75</v>
      </c>
      <c r="Y122" s="9">
        <f t="shared" si="40"/>
        <v>-57.75</v>
      </c>
      <c r="Z122" s="7">
        <f t="shared" si="33"/>
        <v>0</v>
      </c>
      <c r="AA122" s="8" t="s">
        <v>318</v>
      </c>
    </row>
    <row r="123" spans="1:27" hidden="1" outlineLevel="1" x14ac:dyDescent="0.25">
      <c r="A123" t="s">
        <v>318</v>
      </c>
      <c r="B123" s="8" t="s">
        <v>318</v>
      </c>
      <c r="C123" s="8" t="s">
        <v>184</v>
      </c>
      <c r="D123" s="9">
        <v>350</v>
      </c>
      <c r="E123" s="9">
        <v>226.78</v>
      </c>
      <c r="F123" s="9">
        <v>0</v>
      </c>
      <c r="G123" s="9">
        <v>-123.22</v>
      </c>
      <c r="H123" s="7">
        <f t="shared" si="30"/>
        <v>1.5433459740717876</v>
      </c>
      <c r="I123" s="8" t="s">
        <v>318</v>
      </c>
      <c r="J123" s="9">
        <v>550.38</v>
      </c>
      <c r="K123" s="9">
        <v>3221.32</v>
      </c>
      <c r="L123" s="9">
        <v>0</v>
      </c>
      <c r="M123" s="9">
        <v>2670.94</v>
      </c>
      <c r="N123" s="7">
        <f t="shared" si="31"/>
        <v>0.17085542572609985</v>
      </c>
      <c r="O123" s="8" t="s">
        <v>318</v>
      </c>
      <c r="P123" s="9">
        <v>3221.32</v>
      </c>
      <c r="Q123" s="9">
        <v>3221.32</v>
      </c>
      <c r="R123" s="9">
        <v>0</v>
      </c>
      <c r="S123" s="8" t="s">
        <v>318</v>
      </c>
      <c r="T123" s="9">
        <v>3221.32</v>
      </c>
      <c r="U123" s="9">
        <v>550.38</v>
      </c>
      <c r="V123" s="8" t="s">
        <v>318</v>
      </c>
      <c r="W123" s="9">
        <v>0</v>
      </c>
      <c r="X123" s="9">
        <f t="shared" si="39"/>
        <v>550.38</v>
      </c>
      <c r="Y123" s="9">
        <f t="shared" si="40"/>
        <v>2670.94</v>
      </c>
      <c r="Z123" s="7">
        <f t="shared" si="33"/>
        <v>0.82914457427390009</v>
      </c>
      <c r="AA123" s="8" t="s">
        <v>318</v>
      </c>
    </row>
    <row r="124" spans="1:27" collapsed="1" x14ac:dyDescent="0.25">
      <c r="A124" t="s">
        <v>318</v>
      </c>
      <c r="B124" s="25" t="s">
        <v>186</v>
      </c>
      <c r="C124" s="25"/>
      <c r="D124" s="16">
        <f>SUM(D125:D127)</f>
        <v>4498.46</v>
      </c>
      <c r="E124" s="16">
        <f>SUM(E125:E127)</f>
        <v>763.17</v>
      </c>
      <c r="F124" s="16">
        <f>SUM(F125:F127)</f>
        <v>0</v>
      </c>
      <c r="G124" s="16">
        <f>SUM(G125:G127)</f>
        <v>-3735.2900000000004</v>
      </c>
      <c r="H124" s="17">
        <f t="shared" si="30"/>
        <v>5.8944402950849746</v>
      </c>
      <c r="I124" s="15" t="s">
        <v>318</v>
      </c>
      <c r="J124" s="16">
        <f>SUM(J125:J127)</f>
        <v>51759.53</v>
      </c>
      <c r="K124" s="16">
        <f>SUM(K125:K127)</f>
        <v>48508</v>
      </c>
      <c r="L124" s="16">
        <f>SUM(L125:L127)</f>
        <v>0</v>
      </c>
      <c r="M124" s="16">
        <f>SUM(M125:M127)</f>
        <v>-3251.5299999999997</v>
      </c>
      <c r="N124" s="17">
        <f t="shared" si="31"/>
        <v>1.0670307990434567</v>
      </c>
      <c r="O124" s="15" t="s">
        <v>318</v>
      </c>
      <c r="P124" s="16">
        <f>SUM(P125:P127)</f>
        <v>48508</v>
      </c>
      <c r="Q124" s="16">
        <f>SUM(Q125:Q127)</f>
        <v>48508</v>
      </c>
      <c r="R124" s="16">
        <f>SUM(R125:R127)</f>
        <v>0</v>
      </c>
      <c r="S124" s="15" t="s">
        <v>318</v>
      </c>
      <c r="T124" s="16">
        <f t="shared" ref="T124:Y124" si="41">SUM(T125:T127)</f>
        <v>48508</v>
      </c>
      <c r="U124" s="16">
        <f t="shared" si="41"/>
        <v>51759.53</v>
      </c>
      <c r="V124" s="16">
        <f t="shared" si="41"/>
        <v>0</v>
      </c>
      <c r="W124" s="16">
        <f t="shared" si="41"/>
        <v>0</v>
      </c>
      <c r="X124" s="16">
        <f t="shared" si="41"/>
        <v>51759.53</v>
      </c>
      <c r="Y124" s="16">
        <f t="shared" si="41"/>
        <v>-3251.5299999999988</v>
      </c>
      <c r="Z124" s="17">
        <f t="shared" si="33"/>
        <v>-6.7030799043456726E-2</v>
      </c>
      <c r="AA124" s="16"/>
    </row>
    <row r="125" spans="1:27" hidden="1" outlineLevel="1" x14ac:dyDescent="0.25">
      <c r="A125" t="s">
        <v>318</v>
      </c>
      <c r="B125" s="8" t="s">
        <v>318</v>
      </c>
      <c r="C125" s="8" t="s">
        <v>187</v>
      </c>
      <c r="D125" s="9">
        <v>429.61</v>
      </c>
      <c r="E125" s="9">
        <v>0</v>
      </c>
      <c r="F125" s="9">
        <v>0</v>
      </c>
      <c r="G125" s="9">
        <v>-429.61</v>
      </c>
      <c r="H125" s="7">
        <f t="shared" ref="H125:H156" si="42">IF(E125&lt;&gt;0, (D125+F125)/E125, 0)</f>
        <v>0</v>
      </c>
      <c r="I125" s="8" t="s">
        <v>318</v>
      </c>
      <c r="J125" s="9">
        <v>9939.26</v>
      </c>
      <c r="K125" s="9">
        <v>9000</v>
      </c>
      <c r="L125" s="9">
        <v>0</v>
      </c>
      <c r="M125" s="9">
        <v>-939.26</v>
      </c>
      <c r="N125" s="7">
        <f t="shared" ref="N125:N156" si="43">IF(K125&lt;&gt;0, (J125+L125)/K125, 0)</f>
        <v>1.1043622222222222</v>
      </c>
      <c r="O125" s="8" t="s">
        <v>318</v>
      </c>
      <c r="P125" s="9">
        <v>9000</v>
      </c>
      <c r="Q125" s="9">
        <v>9000</v>
      </c>
      <c r="R125" s="9">
        <v>0</v>
      </c>
      <c r="S125" s="8" t="s">
        <v>318</v>
      </c>
      <c r="T125" s="9">
        <v>9000</v>
      </c>
      <c r="U125" s="9">
        <v>9939.26</v>
      </c>
      <c r="V125" s="8" t="s">
        <v>318</v>
      </c>
      <c r="W125" s="9">
        <v>0</v>
      </c>
      <c r="X125" s="9">
        <f>U125+IF(V125 = "", 0, V125)+W125</f>
        <v>9939.26</v>
      </c>
      <c r="Y125" s="9">
        <f>T125-X125</f>
        <v>-939.26000000000022</v>
      </c>
      <c r="Z125" s="7">
        <f t="shared" ref="Z125:Z156" si="44">IF(T125&lt;&gt;0, Y125/T125, 0)</f>
        <v>-0.10436222222222225</v>
      </c>
      <c r="AA125" s="8" t="s">
        <v>318</v>
      </c>
    </row>
    <row r="126" spans="1:27" hidden="1" outlineLevel="1" x14ac:dyDescent="0.25">
      <c r="A126" t="s">
        <v>318</v>
      </c>
      <c r="B126" s="8" t="s">
        <v>318</v>
      </c>
      <c r="C126" s="8" t="s">
        <v>188</v>
      </c>
      <c r="D126" s="9">
        <v>2526.5300000000002</v>
      </c>
      <c r="E126" s="9">
        <v>0</v>
      </c>
      <c r="F126" s="9">
        <v>0</v>
      </c>
      <c r="G126" s="9">
        <v>-2526.5300000000002</v>
      </c>
      <c r="H126" s="7">
        <f t="shared" si="42"/>
        <v>0</v>
      </c>
      <c r="I126" s="8" t="s">
        <v>318</v>
      </c>
      <c r="J126" s="9">
        <v>32718.639999999999</v>
      </c>
      <c r="K126" s="9">
        <v>30350</v>
      </c>
      <c r="L126" s="9">
        <v>0</v>
      </c>
      <c r="M126" s="9">
        <v>-2368.64</v>
      </c>
      <c r="N126" s="7">
        <f t="shared" si="43"/>
        <v>1.078044151565074</v>
      </c>
      <c r="O126" s="8" t="s">
        <v>318</v>
      </c>
      <c r="P126" s="9">
        <v>30350</v>
      </c>
      <c r="Q126" s="9">
        <v>30350</v>
      </c>
      <c r="R126" s="9">
        <v>0</v>
      </c>
      <c r="S126" s="8" t="s">
        <v>318</v>
      </c>
      <c r="T126" s="9">
        <v>30350</v>
      </c>
      <c r="U126" s="9">
        <v>32718.639999999999</v>
      </c>
      <c r="V126" s="8" t="s">
        <v>318</v>
      </c>
      <c r="W126" s="9">
        <v>0</v>
      </c>
      <c r="X126" s="9">
        <f>U126+IF(V126 = "", 0, V126)+W126</f>
        <v>32718.639999999999</v>
      </c>
      <c r="Y126" s="9">
        <f>T126-X126</f>
        <v>-2368.6399999999994</v>
      </c>
      <c r="Z126" s="7">
        <f t="shared" si="44"/>
        <v>-7.8044151565074119E-2</v>
      </c>
      <c r="AA126" s="8" t="s">
        <v>318</v>
      </c>
    </row>
    <row r="127" spans="1:27" hidden="1" outlineLevel="1" x14ac:dyDescent="0.25">
      <c r="A127" t="s">
        <v>318</v>
      </c>
      <c r="B127" s="8" t="s">
        <v>318</v>
      </c>
      <c r="C127" s="8" t="s">
        <v>189</v>
      </c>
      <c r="D127" s="9">
        <v>1542.32</v>
      </c>
      <c r="E127" s="9">
        <v>763.17</v>
      </c>
      <c r="F127" s="9">
        <v>0</v>
      </c>
      <c r="G127" s="9">
        <v>-779.15</v>
      </c>
      <c r="H127" s="7">
        <f t="shared" si="42"/>
        <v>2.020938978209311</v>
      </c>
      <c r="I127" s="8" t="s">
        <v>318</v>
      </c>
      <c r="J127" s="9">
        <v>9101.6299999999992</v>
      </c>
      <c r="K127" s="9">
        <v>9158</v>
      </c>
      <c r="L127" s="9">
        <v>0</v>
      </c>
      <c r="M127" s="9">
        <v>56.37</v>
      </c>
      <c r="N127" s="7">
        <f t="shared" si="43"/>
        <v>0.99384472592269046</v>
      </c>
      <c r="O127" s="8" t="s">
        <v>318</v>
      </c>
      <c r="P127" s="9">
        <v>9158</v>
      </c>
      <c r="Q127" s="9">
        <v>9158</v>
      </c>
      <c r="R127" s="9">
        <v>0</v>
      </c>
      <c r="S127" s="8" t="s">
        <v>318</v>
      </c>
      <c r="T127" s="9">
        <v>9158</v>
      </c>
      <c r="U127" s="9">
        <v>9101.6299999999992</v>
      </c>
      <c r="V127" s="8" t="s">
        <v>318</v>
      </c>
      <c r="W127" s="9">
        <v>0</v>
      </c>
      <c r="X127" s="9">
        <f>U127+IF(V127 = "", 0, V127)+W127</f>
        <v>9101.6299999999992</v>
      </c>
      <c r="Y127" s="9">
        <f>T127-X127</f>
        <v>56.3700000000008</v>
      </c>
      <c r="Z127" s="7">
        <f t="shared" si="44"/>
        <v>6.1552740773095438E-3</v>
      </c>
      <c r="AA127" s="8" t="s">
        <v>318</v>
      </c>
    </row>
    <row r="128" spans="1:27" collapsed="1" x14ac:dyDescent="0.25">
      <c r="A128" t="s">
        <v>318</v>
      </c>
      <c r="B128" s="25" t="s">
        <v>191</v>
      </c>
      <c r="C128" s="25"/>
      <c r="D128" s="16">
        <f>SUM(D129:D141)</f>
        <v>3685.4500000000003</v>
      </c>
      <c r="E128" s="16">
        <f>SUM(E129:E141)</f>
        <v>4221.57</v>
      </c>
      <c r="F128" s="16">
        <f>SUM(F129:F141)</f>
        <v>0</v>
      </c>
      <c r="G128" s="16">
        <f>SUM(G129:G141)</f>
        <v>536.12</v>
      </c>
      <c r="H128" s="17">
        <f t="shared" si="42"/>
        <v>0.87300459307793088</v>
      </c>
      <c r="I128" s="15" t="s">
        <v>318</v>
      </c>
      <c r="J128" s="16">
        <f>SUM(J129:J141)</f>
        <v>41318.990000000005</v>
      </c>
      <c r="K128" s="16">
        <f>SUM(K129:K141)</f>
        <v>56962.51</v>
      </c>
      <c r="L128" s="16">
        <f>SUM(L129:L141)</f>
        <v>0</v>
      </c>
      <c r="M128" s="16">
        <f>SUM(M129:M141)</f>
        <v>15643.52</v>
      </c>
      <c r="N128" s="17">
        <f t="shared" si="43"/>
        <v>0.72537165233765166</v>
      </c>
      <c r="O128" s="15" t="s">
        <v>318</v>
      </c>
      <c r="P128" s="16">
        <f>SUM(P129:P141)</f>
        <v>56660.58</v>
      </c>
      <c r="Q128" s="16">
        <f>SUM(Q129:Q141)</f>
        <v>56962.51</v>
      </c>
      <c r="R128" s="16">
        <f>SUM(R129:R141)</f>
        <v>-301.92999999999995</v>
      </c>
      <c r="S128" s="15" t="s">
        <v>318</v>
      </c>
      <c r="T128" s="16">
        <f t="shared" ref="T128:Y128" si="45">SUM(T129:T141)</f>
        <v>56962.51</v>
      </c>
      <c r="U128" s="16">
        <f t="shared" si="45"/>
        <v>41318.990000000005</v>
      </c>
      <c r="V128" s="16">
        <f t="shared" si="45"/>
        <v>0</v>
      </c>
      <c r="W128" s="16">
        <f t="shared" si="45"/>
        <v>0</v>
      </c>
      <c r="X128" s="16">
        <f t="shared" si="45"/>
        <v>41318.990000000005</v>
      </c>
      <c r="Y128" s="16">
        <f t="shared" si="45"/>
        <v>15643.52</v>
      </c>
      <c r="Z128" s="17">
        <f t="shared" si="44"/>
        <v>0.27462834766234845</v>
      </c>
      <c r="AA128" s="16"/>
    </row>
    <row r="129" spans="1:27" hidden="1" outlineLevel="1" x14ac:dyDescent="0.25">
      <c r="A129" t="s">
        <v>318</v>
      </c>
      <c r="B129" s="8" t="s">
        <v>318</v>
      </c>
      <c r="C129" s="8" t="s">
        <v>192</v>
      </c>
      <c r="D129" s="9">
        <v>84.5</v>
      </c>
      <c r="E129" s="9">
        <v>381.75</v>
      </c>
      <c r="F129" s="9">
        <v>0</v>
      </c>
      <c r="G129" s="9">
        <v>297.25</v>
      </c>
      <c r="H129" s="7">
        <f t="shared" si="42"/>
        <v>0.22134905042567124</v>
      </c>
      <c r="I129" s="8" t="s">
        <v>318</v>
      </c>
      <c r="J129" s="9">
        <v>4431.49</v>
      </c>
      <c r="K129" s="9">
        <v>4581</v>
      </c>
      <c r="L129" s="9">
        <v>0</v>
      </c>
      <c r="M129" s="9">
        <v>149.51</v>
      </c>
      <c r="N129" s="7">
        <f t="shared" si="43"/>
        <v>0.96736302117441597</v>
      </c>
      <c r="O129" s="8" t="s">
        <v>318</v>
      </c>
      <c r="P129" s="9">
        <v>6481.22</v>
      </c>
      <c r="Q129" s="9">
        <v>4581</v>
      </c>
      <c r="R129" s="9">
        <v>1900.22</v>
      </c>
      <c r="S129" s="8" t="s">
        <v>318</v>
      </c>
      <c r="T129" s="9">
        <v>4581</v>
      </c>
      <c r="U129" s="9">
        <v>4431.49</v>
      </c>
      <c r="V129" s="8" t="s">
        <v>318</v>
      </c>
      <c r="W129" s="9">
        <v>0</v>
      </c>
      <c r="X129" s="9">
        <f t="shared" ref="X129:X141" si="46">U129+IF(V129 = "", 0, V129)+W129</f>
        <v>4431.49</v>
      </c>
      <c r="Y129" s="9">
        <f t="shared" ref="Y129:Y141" si="47">T129-X129</f>
        <v>149.51000000000022</v>
      </c>
      <c r="Z129" s="7">
        <f t="shared" si="44"/>
        <v>3.263697882558398E-2</v>
      </c>
      <c r="AA129" s="8" t="s">
        <v>318</v>
      </c>
    </row>
    <row r="130" spans="1:27" hidden="1" outlineLevel="1" x14ac:dyDescent="0.25">
      <c r="A130" t="s">
        <v>318</v>
      </c>
      <c r="B130" s="8" t="s">
        <v>318</v>
      </c>
      <c r="C130" s="8" t="s">
        <v>193</v>
      </c>
      <c r="D130" s="9">
        <v>0</v>
      </c>
      <c r="E130" s="9">
        <v>0</v>
      </c>
      <c r="F130" s="9">
        <v>0</v>
      </c>
      <c r="G130" s="9">
        <v>0</v>
      </c>
      <c r="H130" s="7">
        <f t="shared" si="42"/>
        <v>0</v>
      </c>
      <c r="I130" s="8" t="s">
        <v>318</v>
      </c>
      <c r="J130" s="9">
        <v>9.49</v>
      </c>
      <c r="K130" s="9">
        <v>0</v>
      </c>
      <c r="L130" s="9">
        <v>0</v>
      </c>
      <c r="M130" s="9">
        <v>-9.49</v>
      </c>
      <c r="N130" s="7">
        <f t="shared" si="43"/>
        <v>0</v>
      </c>
      <c r="O130" s="8" t="s">
        <v>318</v>
      </c>
      <c r="P130" s="9">
        <v>0</v>
      </c>
      <c r="Q130" s="9">
        <v>0</v>
      </c>
      <c r="R130" s="9">
        <v>0</v>
      </c>
      <c r="S130" s="8" t="s">
        <v>318</v>
      </c>
      <c r="T130" s="9">
        <v>0</v>
      </c>
      <c r="U130" s="9">
        <v>9.49</v>
      </c>
      <c r="V130" s="8" t="s">
        <v>318</v>
      </c>
      <c r="W130" s="9">
        <v>0</v>
      </c>
      <c r="X130" s="9">
        <f t="shared" si="46"/>
        <v>9.49</v>
      </c>
      <c r="Y130" s="9">
        <f t="shared" si="47"/>
        <v>-9.49</v>
      </c>
      <c r="Z130" s="7">
        <f t="shared" si="44"/>
        <v>0</v>
      </c>
      <c r="AA130" s="8" t="s">
        <v>318</v>
      </c>
    </row>
    <row r="131" spans="1:27" hidden="1" outlineLevel="1" x14ac:dyDescent="0.25">
      <c r="A131" t="s">
        <v>318</v>
      </c>
      <c r="B131" s="8" t="s">
        <v>318</v>
      </c>
      <c r="C131" s="8" t="s">
        <v>194</v>
      </c>
      <c r="D131" s="9">
        <v>1455.6</v>
      </c>
      <c r="E131" s="9">
        <v>1706.92</v>
      </c>
      <c r="F131" s="9">
        <v>0</v>
      </c>
      <c r="G131" s="9">
        <v>251.32</v>
      </c>
      <c r="H131" s="7">
        <f t="shared" si="42"/>
        <v>0.85276404283739127</v>
      </c>
      <c r="I131" s="8" t="s">
        <v>318</v>
      </c>
      <c r="J131" s="9">
        <v>13759.51</v>
      </c>
      <c r="K131" s="9">
        <v>20483</v>
      </c>
      <c r="L131" s="9">
        <v>0</v>
      </c>
      <c r="M131" s="9">
        <v>6723.49</v>
      </c>
      <c r="N131" s="7">
        <f t="shared" si="43"/>
        <v>0.67175267294829855</v>
      </c>
      <c r="O131" s="8" t="s">
        <v>318</v>
      </c>
      <c r="P131" s="9">
        <v>18583</v>
      </c>
      <c r="Q131" s="9">
        <v>20483</v>
      </c>
      <c r="R131" s="9">
        <v>-1900</v>
      </c>
      <c r="S131" s="8" t="s">
        <v>318</v>
      </c>
      <c r="T131" s="9">
        <v>20483</v>
      </c>
      <c r="U131" s="9">
        <v>13759.51</v>
      </c>
      <c r="V131" s="8" t="s">
        <v>318</v>
      </c>
      <c r="W131" s="9">
        <v>0</v>
      </c>
      <c r="X131" s="9">
        <f t="shared" si="46"/>
        <v>13759.51</v>
      </c>
      <c r="Y131" s="9">
        <f t="shared" si="47"/>
        <v>6723.49</v>
      </c>
      <c r="Z131" s="7">
        <f t="shared" si="44"/>
        <v>0.3282473270517014</v>
      </c>
      <c r="AA131" s="8" t="s">
        <v>318</v>
      </c>
    </row>
    <row r="132" spans="1:27" hidden="1" outlineLevel="1" x14ac:dyDescent="0.25">
      <c r="A132" t="s">
        <v>318</v>
      </c>
      <c r="B132" s="8" t="s">
        <v>318</v>
      </c>
      <c r="C132" s="8" t="s">
        <v>195</v>
      </c>
      <c r="D132" s="9">
        <v>1678.28</v>
      </c>
      <c r="E132" s="9">
        <v>0</v>
      </c>
      <c r="F132" s="9">
        <v>0</v>
      </c>
      <c r="G132" s="9">
        <v>-1678.28</v>
      </c>
      <c r="H132" s="7">
        <f t="shared" si="42"/>
        <v>0</v>
      </c>
      <c r="I132" s="8" t="s">
        <v>318</v>
      </c>
      <c r="J132" s="9">
        <v>9191.01</v>
      </c>
      <c r="K132" s="9">
        <v>7200</v>
      </c>
      <c r="L132" s="9">
        <v>0</v>
      </c>
      <c r="M132" s="9">
        <v>-1991.01</v>
      </c>
      <c r="N132" s="7">
        <f t="shared" si="43"/>
        <v>1.2765291666666667</v>
      </c>
      <c r="O132" s="8" t="s">
        <v>318</v>
      </c>
      <c r="P132" s="9">
        <v>6897.85</v>
      </c>
      <c r="Q132" s="9">
        <v>7200</v>
      </c>
      <c r="R132" s="9">
        <v>-302.14999999999998</v>
      </c>
      <c r="S132" s="8" t="s">
        <v>318</v>
      </c>
      <c r="T132" s="9">
        <v>7200</v>
      </c>
      <c r="U132" s="9">
        <v>9191.01</v>
      </c>
      <c r="V132" s="8" t="s">
        <v>318</v>
      </c>
      <c r="W132" s="9">
        <v>0</v>
      </c>
      <c r="X132" s="9">
        <f t="shared" si="46"/>
        <v>9191.01</v>
      </c>
      <c r="Y132" s="9">
        <f t="shared" si="47"/>
        <v>-1991.0100000000002</v>
      </c>
      <c r="Z132" s="7">
        <f t="shared" si="44"/>
        <v>-0.27652916666666671</v>
      </c>
      <c r="AA132" s="8" t="s">
        <v>318</v>
      </c>
    </row>
    <row r="133" spans="1:27" hidden="1" outlineLevel="1" x14ac:dyDescent="0.25">
      <c r="A133" t="s">
        <v>318</v>
      </c>
      <c r="B133" s="8" t="s">
        <v>318</v>
      </c>
      <c r="C133" s="8" t="s">
        <v>196</v>
      </c>
      <c r="D133" s="9">
        <v>420.82</v>
      </c>
      <c r="E133" s="9">
        <v>1613.33</v>
      </c>
      <c r="F133" s="9">
        <v>0</v>
      </c>
      <c r="G133" s="9">
        <v>1192.51</v>
      </c>
      <c r="H133" s="7">
        <f t="shared" si="42"/>
        <v>0.26083938189954936</v>
      </c>
      <c r="I133" s="8" t="s">
        <v>318</v>
      </c>
      <c r="J133" s="9">
        <v>3693.48</v>
      </c>
      <c r="K133" s="9">
        <v>19360</v>
      </c>
      <c r="L133" s="9">
        <v>0</v>
      </c>
      <c r="M133" s="9">
        <v>15666.52</v>
      </c>
      <c r="N133" s="7">
        <f t="shared" si="43"/>
        <v>0.1907789256198347</v>
      </c>
      <c r="O133" s="8" t="s">
        <v>318</v>
      </c>
      <c r="P133" s="9">
        <v>19360</v>
      </c>
      <c r="Q133" s="9">
        <v>19360</v>
      </c>
      <c r="R133" s="9">
        <v>0</v>
      </c>
      <c r="S133" s="8" t="s">
        <v>318</v>
      </c>
      <c r="T133" s="9">
        <v>19360</v>
      </c>
      <c r="U133" s="9">
        <v>3693.48</v>
      </c>
      <c r="V133" s="8" t="s">
        <v>318</v>
      </c>
      <c r="W133" s="9">
        <v>0</v>
      </c>
      <c r="X133" s="9">
        <f t="shared" si="46"/>
        <v>3693.48</v>
      </c>
      <c r="Y133" s="9">
        <f t="shared" si="47"/>
        <v>15666.52</v>
      </c>
      <c r="Z133" s="7">
        <f t="shared" si="44"/>
        <v>0.80922107438016533</v>
      </c>
      <c r="AA133" s="8" t="s">
        <v>318</v>
      </c>
    </row>
    <row r="134" spans="1:27" hidden="1" outlineLevel="1" x14ac:dyDescent="0.25">
      <c r="A134" t="s">
        <v>318</v>
      </c>
      <c r="B134" s="8" t="s">
        <v>318</v>
      </c>
      <c r="C134" s="8" t="s">
        <v>197</v>
      </c>
      <c r="D134" s="9">
        <v>0</v>
      </c>
      <c r="E134" s="9">
        <v>0</v>
      </c>
      <c r="F134" s="9">
        <v>0</v>
      </c>
      <c r="G134" s="9">
        <v>0</v>
      </c>
      <c r="H134" s="7">
        <f t="shared" si="42"/>
        <v>0</v>
      </c>
      <c r="I134" s="8" t="s">
        <v>318</v>
      </c>
      <c r="J134" s="9">
        <v>0</v>
      </c>
      <c r="K134" s="9">
        <v>155.4</v>
      </c>
      <c r="L134" s="9">
        <v>0</v>
      </c>
      <c r="M134" s="9">
        <v>155.4</v>
      </c>
      <c r="N134" s="7">
        <f t="shared" si="43"/>
        <v>0</v>
      </c>
      <c r="O134" s="8" t="s">
        <v>318</v>
      </c>
      <c r="P134" s="9">
        <v>155.4</v>
      </c>
      <c r="Q134" s="9">
        <v>155.4</v>
      </c>
      <c r="R134" s="9">
        <v>0</v>
      </c>
      <c r="S134" s="8" t="s">
        <v>318</v>
      </c>
      <c r="T134" s="9">
        <v>155.4</v>
      </c>
      <c r="U134" s="9">
        <v>0</v>
      </c>
      <c r="V134" s="8" t="s">
        <v>318</v>
      </c>
      <c r="W134" s="9">
        <v>0</v>
      </c>
      <c r="X134" s="9">
        <f t="shared" si="46"/>
        <v>0</v>
      </c>
      <c r="Y134" s="9">
        <f t="shared" si="47"/>
        <v>155.4</v>
      </c>
      <c r="Z134" s="7">
        <f t="shared" si="44"/>
        <v>1</v>
      </c>
      <c r="AA134" s="8" t="s">
        <v>318</v>
      </c>
    </row>
    <row r="135" spans="1:27" hidden="1" outlineLevel="1" x14ac:dyDescent="0.25">
      <c r="A135" t="s">
        <v>318</v>
      </c>
      <c r="B135" s="8" t="s">
        <v>318</v>
      </c>
      <c r="C135" s="8" t="s">
        <v>198</v>
      </c>
      <c r="D135" s="9">
        <v>0</v>
      </c>
      <c r="E135" s="9">
        <v>0</v>
      </c>
      <c r="F135" s="9">
        <v>0</v>
      </c>
      <c r="G135" s="9">
        <v>0</v>
      </c>
      <c r="H135" s="7">
        <f t="shared" si="42"/>
        <v>0</v>
      </c>
      <c r="I135" s="8" t="s">
        <v>318</v>
      </c>
      <c r="J135" s="9">
        <v>1495.38</v>
      </c>
      <c r="K135" s="9">
        <v>0</v>
      </c>
      <c r="L135" s="9">
        <v>0</v>
      </c>
      <c r="M135" s="9">
        <v>-1495.38</v>
      </c>
      <c r="N135" s="7">
        <f t="shared" si="43"/>
        <v>0</v>
      </c>
      <c r="O135" s="8" t="s">
        <v>318</v>
      </c>
      <c r="P135" s="9">
        <v>0</v>
      </c>
      <c r="Q135" s="9">
        <v>0</v>
      </c>
      <c r="R135" s="9">
        <v>0</v>
      </c>
      <c r="S135" s="8" t="s">
        <v>318</v>
      </c>
      <c r="T135" s="9">
        <v>0</v>
      </c>
      <c r="U135" s="9">
        <v>1495.38</v>
      </c>
      <c r="V135" s="8" t="s">
        <v>318</v>
      </c>
      <c r="W135" s="9">
        <v>0</v>
      </c>
      <c r="X135" s="9">
        <f t="shared" si="46"/>
        <v>1495.38</v>
      </c>
      <c r="Y135" s="9">
        <f t="shared" si="47"/>
        <v>-1495.38</v>
      </c>
      <c r="Z135" s="7">
        <f t="shared" si="44"/>
        <v>0</v>
      </c>
      <c r="AA135" s="8" t="s">
        <v>318</v>
      </c>
    </row>
    <row r="136" spans="1:27" hidden="1" outlineLevel="1" x14ac:dyDescent="0.25">
      <c r="A136" t="s">
        <v>318</v>
      </c>
      <c r="B136" s="8" t="s">
        <v>318</v>
      </c>
      <c r="C136" s="8" t="s">
        <v>199</v>
      </c>
      <c r="D136" s="9">
        <v>0</v>
      </c>
      <c r="E136" s="9">
        <v>0</v>
      </c>
      <c r="F136" s="9">
        <v>0</v>
      </c>
      <c r="G136" s="9">
        <v>0</v>
      </c>
      <c r="H136" s="7">
        <f t="shared" si="42"/>
        <v>0</v>
      </c>
      <c r="I136" s="8" t="s">
        <v>318</v>
      </c>
      <c r="J136" s="9">
        <v>748</v>
      </c>
      <c r="K136" s="9">
        <v>200</v>
      </c>
      <c r="L136" s="9">
        <v>0</v>
      </c>
      <c r="M136" s="9">
        <v>-548</v>
      </c>
      <c r="N136" s="7">
        <f t="shared" si="43"/>
        <v>3.74</v>
      </c>
      <c r="O136" s="8" t="s">
        <v>318</v>
      </c>
      <c r="P136" s="9">
        <v>200</v>
      </c>
      <c r="Q136" s="9">
        <v>200</v>
      </c>
      <c r="R136" s="9">
        <v>0</v>
      </c>
      <c r="S136" s="8" t="s">
        <v>318</v>
      </c>
      <c r="T136" s="9">
        <v>200</v>
      </c>
      <c r="U136" s="9">
        <v>748</v>
      </c>
      <c r="V136" s="8" t="s">
        <v>318</v>
      </c>
      <c r="W136" s="9">
        <v>0</v>
      </c>
      <c r="X136" s="9">
        <f t="shared" si="46"/>
        <v>748</v>
      </c>
      <c r="Y136" s="9">
        <f t="shared" si="47"/>
        <v>-548</v>
      </c>
      <c r="Z136" s="7">
        <f t="shared" si="44"/>
        <v>-2.74</v>
      </c>
      <c r="AA136" s="8" t="s">
        <v>318</v>
      </c>
    </row>
    <row r="137" spans="1:27" hidden="1" outlineLevel="1" x14ac:dyDescent="0.25">
      <c r="A137" t="s">
        <v>318</v>
      </c>
      <c r="B137" s="8" t="s">
        <v>318</v>
      </c>
      <c r="C137" s="8" t="s">
        <v>200</v>
      </c>
      <c r="D137" s="9">
        <v>0</v>
      </c>
      <c r="E137" s="9">
        <v>0</v>
      </c>
      <c r="F137" s="9">
        <v>0</v>
      </c>
      <c r="G137" s="9">
        <v>0</v>
      </c>
      <c r="H137" s="7">
        <f t="shared" si="42"/>
        <v>0</v>
      </c>
      <c r="I137" s="8" t="s">
        <v>318</v>
      </c>
      <c r="J137" s="9">
        <v>570</v>
      </c>
      <c r="K137" s="9">
        <v>0</v>
      </c>
      <c r="L137" s="9">
        <v>0</v>
      </c>
      <c r="M137" s="9">
        <v>-570</v>
      </c>
      <c r="N137" s="7">
        <f t="shared" si="43"/>
        <v>0</v>
      </c>
      <c r="O137" s="8" t="s">
        <v>318</v>
      </c>
      <c r="P137" s="9">
        <v>0</v>
      </c>
      <c r="Q137" s="9">
        <v>0</v>
      </c>
      <c r="R137" s="9">
        <v>0</v>
      </c>
      <c r="S137" s="8" t="s">
        <v>318</v>
      </c>
      <c r="T137" s="9">
        <v>0</v>
      </c>
      <c r="U137" s="9">
        <v>570</v>
      </c>
      <c r="V137" s="8" t="s">
        <v>318</v>
      </c>
      <c r="W137" s="9">
        <v>0</v>
      </c>
      <c r="X137" s="9">
        <f t="shared" si="46"/>
        <v>570</v>
      </c>
      <c r="Y137" s="9">
        <f t="shared" si="47"/>
        <v>-570</v>
      </c>
      <c r="Z137" s="7">
        <f t="shared" si="44"/>
        <v>0</v>
      </c>
      <c r="AA137" s="8" t="s">
        <v>318</v>
      </c>
    </row>
    <row r="138" spans="1:27" hidden="1" outlineLevel="1" x14ac:dyDescent="0.25">
      <c r="A138" t="s">
        <v>318</v>
      </c>
      <c r="B138" s="8" t="s">
        <v>318</v>
      </c>
      <c r="C138" s="8" t="s">
        <v>201</v>
      </c>
      <c r="D138" s="9">
        <v>0</v>
      </c>
      <c r="E138" s="9">
        <v>519.57000000000005</v>
      </c>
      <c r="F138" s="9">
        <v>0</v>
      </c>
      <c r="G138" s="9">
        <v>519.57000000000005</v>
      </c>
      <c r="H138" s="7">
        <f t="shared" si="42"/>
        <v>0</v>
      </c>
      <c r="I138" s="8" t="s">
        <v>318</v>
      </c>
      <c r="J138" s="9">
        <v>7105.97</v>
      </c>
      <c r="K138" s="9">
        <v>4804.1099999999997</v>
      </c>
      <c r="L138" s="9">
        <v>0</v>
      </c>
      <c r="M138" s="9">
        <v>-2301.86</v>
      </c>
      <c r="N138" s="7">
        <f t="shared" si="43"/>
        <v>1.4791438997025466</v>
      </c>
      <c r="O138" s="8" t="s">
        <v>318</v>
      </c>
      <c r="P138" s="9">
        <v>4804.1099999999997</v>
      </c>
      <c r="Q138" s="9">
        <v>4804.1099999999997</v>
      </c>
      <c r="R138" s="9">
        <v>0</v>
      </c>
      <c r="S138" s="8" t="s">
        <v>318</v>
      </c>
      <c r="T138" s="9">
        <v>4804.1099999999997</v>
      </c>
      <c r="U138" s="9">
        <v>7105.97</v>
      </c>
      <c r="V138" s="8" t="s">
        <v>318</v>
      </c>
      <c r="W138" s="9">
        <v>0</v>
      </c>
      <c r="X138" s="9">
        <f t="shared" si="46"/>
        <v>7105.97</v>
      </c>
      <c r="Y138" s="9">
        <f t="shared" si="47"/>
        <v>-2301.8600000000006</v>
      </c>
      <c r="Z138" s="7">
        <f t="shared" si="44"/>
        <v>-0.47914389970254651</v>
      </c>
      <c r="AA138" s="8" t="s">
        <v>318</v>
      </c>
    </row>
    <row r="139" spans="1:27" hidden="1" outlineLevel="1" x14ac:dyDescent="0.25">
      <c r="A139" t="s">
        <v>318</v>
      </c>
      <c r="B139" s="8" t="s">
        <v>318</v>
      </c>
      <c r="C139" s="8" t="s">
        <v>202</v>
      </c>
      <c r="D139" s="9">
        <v>46.25</v>
      </c>
      <c r="E139" s="9">
        <v>0</v>
      </c>
      <c r="F139" s="9">
        <v>0</v>
      </c>
      <c r="G139" s="9">
        <v>-46.25</v>
      </c>
      <c r="H139" s="7">
        <f t="shared" si="42"/>
        <v>0</v>
      </c>
      <c r="I139" s="8" t="s">
        <v>318</v>
      </c>
      <c r="J139" s="9">
        <v>180.86</v>
      </c>
      <c r="K139" s="9">
        <v>179</v>
      </c>
      <c r="L139" s="9">
        <v>0</v>
      </c>
      <c r="M139" s="9">
        <v>-1.86</v>
      </c>
      <c r="N139" s="7">
        <f t="shared" si="43"/>
        <v>1.010391061452514</v>
      </c>
      <c r="O139" s="8" t="s">
        <v>318</v>
      </c>
      <c r="P139" s="9">
        <v>179</v>
      </c>
      <c r="Q139" s="9">
        <v>179</v>
      </c>
      <c r="R139" s="9">
        <v>0</v>
      </c>
      <c r="S139" s="8" t="s">
        <v>318</v>
      </c>
      <c r="T139" s="9">
        <v>179</v>
      </c>
      <c r="U139" s="9">
        <v>180.86</v>
      </c>
      <c r="V139" s="8" t="s">
        <v>318</v>
      </c>
      <c r="W139" s="9">
        <v>0</v>
      </c>
      <c r="X139" s="9">
        <f t="shared" si="46"/>
        <v>180.86</v>
      </c>
      <c r="Y139" s="9">
        <f t="shared" si="47"/>
        <v>-1.8600000000000136</v>
      </c>
      <c r="Z139" s="7">
        <f t="shared" si="44"/>
        <v>-1.0391061452514042E-2</v>
      </c>
      <c r="AA139" s="8" t="s">
        <v>318</v>
      </c>
    </row>
    <row r="140" spans="1:27" hidden="1" outlineLevel="1" x14ac:dyDescent="0.25">
      <c r="A140" t="s">
        <v>318</v>
      </c>
      <c r="B140" s="8" t="s">
        <v>318</v>
      </c>
      <c r="C140" s="8" t="s">
        <v>203</v>
      </c>
      <c r="D140" s="9">
        <v>0</v>
      </c>
      <c r="E140" s="9">
        <v>0</v>
      </c>
      <c r="F140" s="9">
        <v>0</v>
      </c>
      <c r="G140" s="9">
        <v>0</v>
      </c>
      <c r="H140" s="7">
        <f t="shared" si="42"/>
        <v>0</v>
      </c>
      <c r="I140" s="8" t="s">
        <v>318</v>
      </c>
      <c r="J140" s="9">
        <v>120.72</v>
      </c>
      <c r="K140" s="9">
        <v>0</v>
      </c>
      <c r="L140" s="9">
        <v>0</v>
      </c>
      <c r="M140" s="9">
        <v>-120.72</v>
      </c>
      <c r="N140" s="7">
        <f t="shared" si="43"/>
        <v>0</v>
      </c>
      <c r="O140" s="8" t="s">
        <v>318</v>
      </c>
      <c r="P140" s="9">
        <v>0</v>
      </c>
      <c r="Q140" s="9">
        <v>0</v>
      </c>
      <c r="R140" s="9">
        <v>0</v>
      </c>
      <c r="S140" s="8" t="s">
        <v>318</v>
      </c>
      <c r="T140" s="9">
        <v>0</v>
      </c>
      <c r="U140" s="9">
        <v>120.72</v>
      </c>
      <c r="V140" s="8" t="s">
        <v>318</v>
      </c>
      <c r="W140" s="9">
        <v>0</v>
      </c>
      <c r="X140" s="9">
        <f t="shared" si="46"/>
        <v>120.72</v>
      </c>
      <c r="Y140" s="9">
        <f t="shared" si="47"/>
        <v>-120.72</v>
      </c>
      <c r="Z140" s="7">
        <f t="shared" si="44"/>
        <v>0</v>
      </c>
      <c r="AA140" s="8" t="s">
        <v>318</v>
      </c>
    </row>
    <row r="141" spans="1:27" hidden="1" outlineLevel="1" x14ac:dyDescent="0.25">
      <c r="A141" t="s">
        <v>318</v>
      </c>
      <c r="B141" s="8" t="s">
        <v>318</v>
      </c>
      <c r="C141" s="8" t="s">
        <v>204</v>
      </c>
      <c r="D141" s="9">
        <v>0</v>
      </c>
      <c r="E141" s="9">
        <v>0</v>
      </c>
      <c r="F141" s="9">
        <v>0</v>
      </c>
      <c r="G141" s="9">
        <v>0</v>
      </c>
      <c r="H141" s="7">
        <f t="shared" si="42"/>
        <v>0</v>
      </c>
      <c r="I141" s="8" t="s">
        <v>318</v>
      </c>
      <c r="J141" s="9">
        <v>13.08</v>
      </c>
      <c r="K141" s="9">
        <v>0</v>
      </c>
      <c r="L141" s="9">
        <v>0</v>
      </c>
      <c r="M141" s="9">
        <v>-13.08</v>
      </c>
      <c r="N141" s="7">
        <f t="shared" si="43"/>
        <v>0</v>
      </c>
      <c r="O141" s="8" t="s">
        <v>318</v>
      </c>
      <c r="P141" s="9">
        <v>0</v>
      </c>
      <c r="Q141" s="9">
        <v>0</v>
      </c>
      <c r="R141" s="9">
        <v>0</v>
      </c>
      <c r="S141" s="8" t="s">
        <v>318</v>
      </c>
      <c r="T141" s="9">
        <v>0</v>
      </c>
      <c r="U141" s="9">
        <v>13.08</v>
      </c>
      <c r="V141" s="8" t="s">
        <v>318</v>
      </c>
      <c r="W141" s="9">
        <v>0</v>
      </c>
      <c r="X141" s="9">
        <f t="shared" si="46"/>
        <v>13.08</v>
      </c>
      <c r="Y141" s="9">
        <f t="shared" si="47"/>
        <v>-13.08</v>
      </c>
      <c r="Z141" s="7">
        <f t="shared" si="44"/>
        <v>0</v>
      </c>
      <c r="AA141" s="8" t="s">
        <v>318</v>
      </c>
    </row>
    <row r="142" spans="1:27" collapsed="1" x14ac:dyDescent="0.25">
      <c r="A142" t="s">
        <v>318</v>
      </c>
      <c r="B142" s="25" t="s">
        <v>212</v>
      </c>
      <c r="C142" s="25"/>
      <c r="D142" s="16">
        <f>SUM(D143:D148)</f>
        <v>0</v>
      </c>
      <c r="E142" s="16">
        <f>SUM(E143:E148)</f>
        <v>0</v>
      </c>
      <c r="F142" s="16">
        <f>SUM(F143:F148)</f>
        <v>0</v>
      </c>
      <c r="G142" s="16">
        <f>SUM(G143:G148)</f>
        <v>0</v>
      </c>
      <c r="H142" s="17">
        <f t="shared" si="42"/>
        <v>0</v>
      </c>
      <c r="I142" s="15" t="s">
        <v>318</v>
      </c>
      <c r="J142" s="16">
        <f>SUM(J143:J148)</f>
        <v>19807.5</v>
      </c>
      <c r="K142" s="16">
        <f>SUM(K143:K148)</f>
        <v>9363.6</v>
      </c>
      <c r="L142" s="16">
        <f>SUM(L143:L148)</f>
        <v>0</v>
      </c>
      <c r="M142" s="16">
        <f>SUM(M143:M148)</f>
        <v>-10443.9</v>
      </c>
      <c r="N142" s="17">
        <f t="shared" si="43"/>
        <v>2.1153722927079328</v>
      </c>
      <c r="O142" s="15" t="s">
        <v>318</v>
      </c>
      <c r="P142" s="16">
        <f>SUM(P143:P148)</f>
        <v>9363.6</v>
      </c>
      <c r="Q142" s="16">
        <f>SUM(Q143:Q148)</f>
        <v>9363.6</v>
      </c>
      <c r="R142" s="16">
        <f>SUM(R143:R148)</f>
        <v>0</v>
      </c>
      <c r="S142" s="15" t="s">
        <v>318</v>
      </c>
      <c r="T142" s="16">
        <f t="shared" ref="T142:Y142" si="48">SUM(T143:T148)</f>
        <v>9363.6</v>
      </c>
      <c r="U142" s="16">
        <f t="shared" si="48"/>
        <v>19807.5</v>
      </c>
      <c r="V142" s="16">
        <f t="shared" si="48"/>
        <v>0</v>
      </c>
      <c r="W142" s="16">
        <f t="shared" si="48"/>
        <v>0</v>
      </c>
      <c r="X142" s="16">
        <f t="shared" si="48"/>
        <v>19807.5</v>
      </c>
      <c r="Y142" s="16">
        <f t="shared" si="48"/>
        <v>-10443.9</v>
      </c>
      <c r="Z142" s="17">
        <f t="shared" si="44"/>
        <v>-1.1153722927079328</v>
      </c>
      <c r="AA142" s="16"/>
    </row>
    <row r="143" spans="1:27" hidden="1" outlineLevel="1" x14ac:dyDescent="0.25">
      <c r="A143" t="s">
        <v>318</v>
      </c>
      <c r="B143" s="8" t="s">
        <v>318</v>
      </c>
      <c r="C143" s="8" t="s">
        <v>213</v>
      </c>
      <c r="D143" s="9">
        <v>0</v>
      </c>
      <c r="E143" s="9">
        <v>0</v>
      </c>
      <c r="F143" s="9">
        <v>0</v>
      </c>
      <c r="G143" s="9">
        <v>0</v>
      </c>
      <c r="H143" s="7">
        <f t="shared" si="42"/>
        <v>0</v>
      </c>
      <c r="I143" s="8" t="s">
        <v>318</v>
      </c>
      <c r="J143" s="9">
        <v>13146.5</v>
      </c>
      <c r="K143" s="9">
        <v>0</v>
      </c>
      <c r="L143" s="9">
        <v>0</v>
      </c>
      <c r="M143" s="9">
        <v>-13146.5</v>
      </c>
      <c r="N143" s="7">
        <f t="shared" si="43"/>
        <v>0</v>
      </c>
      <c r="O143" s="8" t="s">
        <v>318</v>
      </c>
      <c r="P143" s="9">
        <v>0</v>
      </c>
      <c r="Q143" s="9">
        <v>0</v>
      </c>
      <c r="R143" s="9">
        <v>0</v>
      </c>
      <c r="S143" s="8" t="s">
        <v>318</v>
      </c>
      <c r="T143" s="9">
        <v>0</v>
      </c>
      <c r="U143" s="9">
        <v>13146.5</v>
      </c>
      <c r="V143" s="8" t="s">
        <v>318</v>
      </c>
      <c r="W143" s="9">
        <v>0</v>
      </c>
      <c r="X143" s="9">
        <f t="shared" ref="X143:X148" si="49">U143+IF(V143 = "", 0, V143)+W143</f>
        <v>13146.5</v>
      </c>
      <c r="Y143" s="9">
        <f t="shared" ref="Y143:Y148" si="50">T143-X143</f>
        <v>-13146.5</v>
      </c>
      <c r="Z143" s="7">
        <f t="shared" si="44"/>
        <v>0</v>
      </c>
      <c r="AA143" s="8" t="s">
        <v>318</v>
      </c>
    </row>
    <row r="144" spans="1:27" hidden="1" outlineLevel="1" x14ac:dyDescent="0.25">
      <c r="A144" t="s">
        <v>318</v>
      </c>
      <c r="B144" s="8" t="s">
        <v>318</v>
      </c>
      <c r="C144" s="8" t="s">
        <v>214</v>
      </c>
      <c r="D144" s="9">
        <v>0</v>
      </c>
      <c r="E144" s="9">
        <v>0</v>
      </c>
      <c r="F144" s="9">
        <v>0</v>
      </c>
      <c r="G144" s="9">
        <v>0</v>
      </c>
      <c r="H144" s="7">
        <f t="shared" si="42"/>
        <v>0</v>
      </c>
      <c r="I144" s="8" t="s">
        <v>318</v>
      </c>
      <c r="J144" s="9">
        <v>661</v>
      </c>
      <c r="K144" s="9">
        <v>0</v>
      </c>
      <c r="L144" s="9">
        <v>0</v>
      </c>
      <c r="M144" s="9">
        <v>-661</v>
      </c>
      <c r="N144" s="7">
        <f t="shared" si="43"/>
        <v>0</v>
      </c>
      <c r="O144" s="8" t="s">
        <v>318</v>
      </c>
      <c r="P144" s="9">
        <v>0</v>
      </c>
      <c r="Q144" s="9">
        <v>0</v>
      </c>
      <c r="R144" s="9">
        <v>0</v>
      </c>
      <c r="S144" s="8" t="s">
        <v>318</v>
      </c>
      <c r="T144" s="9">
        <v>0</v>
      </c>
      <c r="U144" s="9">
        <v>661</v>
      </c>
      <c r="V144" s="8" t="s">
        <v>318</v>
      </c>
      <c r="W144" s="9">
        <v>0</v>
      </c>
      <c r="X144" s="9">
        <f t="shared" si="49"/>
        <v>661</v>
      </c>
      <c r="Y144" s="9">
        <f t="shared" si="50"/>
        <v>-661</v>
      </c>
      <c r="Z144" s="7">
        <f t="shared" si="44"/>
        <v>0</v>
      </c>
      <c r="AA144" s="8" t="s">
        <v>318</v>
      </c>
    </row>
    <row r="145" spans="1:27" hidden="1" outlineLevel="1" x14ac:dyDescent="0.25">
      <c r="A145" t="s">
        <v>318</v>
      </c>
      <c r="B145" s="8" t="s">
        <v>318</v>
      </c>
      <c r="C145" s="8" t="s">
        <v>215</v>
      </c>
      <c r="D145" s="9">
        <v>0</v>
      </c>
      <c r="E145" s="9">
        <v>0</v>
      </c>
      <c r="F145" s="9">
        <v>0</v>
      </c>
      <c r="G145" s="9">
        <v>0</v>
      </c>
      <c r="H145" s="7">
        <f t="shared" si="42"/>
        <v>0</v>
      </c>
      <c r="I145" s="8" t="s">
        <v>318</v>
      </c>
      <c r="J145" s="9">
        <v>160</v>
      </c>
      <c r="K145" s="9">
        <v>0</v>
      </c>
      <c r="L145" s="9">
        <v>0</v>
      </c>
      <c r="M145" s="9">
        <v>-160</v>
      </c>
      <c r="N145" s="7">
        <f t="shared" si="43"/>
        <v>0</v>
      </c>
      <c r="O145" s="8" t="s">
        <v>318</v>
      </c>
      <c r="P145" s="9">
        <v>0</v>
      </c>
      <c r="Q145" s="9">
        <v>0</v>
      </c>
      <c r="R145" s="9">
        <v>0</v>
      </c>
      <c r="S145" s="8" t="s">
        <v>318</v>
      </c>
      <c r="T145" s="9">
        <v>0</v>
      </c>
      <c r="U145" s="9">
        <v>160</v>
      </c>
      <c r="V145" s="8" t="s">
        <v>318</v>
      </c>
      <c r="W145" s="9">
        <v>0</v>
      </c>
      <c r="X145" s="9">
        <f t="shared" si="49"/>
        <v>160</v>
      </c>
      <c r="Y145" s="9">
        <f t="shared" si="50"/>
        <v>-160</v>
      </c>
      <c r="Z145" s="7">
        <f t="shared" si="44"/>
        <v>0</v>
      </c>
      <c r="AA145" s="8" t="s">
        <v>318</v>
      </c>
    </row>
    <row r="146" spans="1:27" hidden="1" outlineLevel="1" x14ac:dyDescent="0.25">
      <c r="A146" t="s">
        <v>318</v>
      </c>
      <c r="B146" s="8" t="s">
        <v>318</v>
      </c>
      <c r="C146" s="8" t="s">
        <v>216</v>
      </c>
      <c r="D146" s="9">
        <v>0</v>
      </c>
      <c r="E146" s="9">
        <v>0</v>
      </c>
      <c r="F146" s="9">
        <v>0</v>
      </c>
      <c r="G146" s="9">
        <v>0</v>
      </c>
      <c r="H146" s="7">
        <f t="shared" si="42"/>
        <v>0</v>
      </c>
      <c r="I146" s="8" t="s">
        <v>318</v>
      </c>
      <c r="J146" s="9">
        <v>3000</v>
      </c>
      <c r="K146" s="9">
        <v>9363.6</v>
      </c>
      <c r="L146" s="9">
        <v>0</v>
      </c>
      <c r="M146" s="9">
        <v>6363.6</v>
      </c>
      <c r="N146" s="7">
        <f t="shared" si="43"/>
        <v>0.32038959374599513</v>
      </c>
      <c r="O146" s="8" t="s">
        <v>318</v>
      </c>
      <c r="P146" s="9">
        <v>9363.6</v>
      </c>
      <c r="Q146" s="9">
        <v>9363.6</v>
      </c>
      <c r="R146" s="9">
        <v>0</v>
      </c>
      <c r="S146" s="8" t="s">
        <v>318</v>
      </c>
      <c r="T146" s="9">
        <v>9363.6</v>
      </c>
      <c r="U146" s="9">
        <v>3000</v>
      </c>
      <c r="V146" s="8" t="s">
        <v>318</v>
      </c>
      <c r="W146" s="9">
        <v>0</v>
      </c>
      <c r="X146" s="9">
        <f t="shared" si="49"/>
        <v>3000</v>
      </c>
      <c r="Y146" s="9">
        <f t="shared" si="50"/>
        <v>6363.6</v>
      </c>
      <c r="Z146" s="7">
        <f t="shared" si="44"/>
        <v>0.67961040625400493</v>
      </c>
      <c r="AA146" s="8" t="s">
        <v>318</v>
      </c>
    </row>
    <row r="147" spans="1:27" hidden="1" outlineLevel="1" x14ac:dyDescent="0.25">
      <c r="A147" t="s">
        <v>318</v>
      </c>
      <c r="B147" s="8" t="s">
        <v>318</v>
      </c>
      <c r="C147" s="8" t="s">
        <v>217</v>
      </c>
      <c r="D147" s="9">
        <v>0</v>
      </c>
      <c r="E147" s="9">
        <v>0</v>
      </c>
      <c r="F147" s="9">
        <v>0</v>
      </c>
      <c r="G147" s="9">
        <v>0</v>
      </c>
      <c r="H147" s="7">
        <f t="shared" si="42"/>
        <v>0</v>
      </c>
      <c r="I147" s="8" t="s">
        <v>318</v>
      </c>
      <c r="J147" s="9">
        <v>2465</v>
      </c>
      <c r="K147" s="9">
        <v>0</v>
      </c>
      <c r="L147" s="9">
        <v>0</v>
      </c>
      <c r="M147" s="9">
        <v>-2465</v>
      </c>
      <c r="N147" s="7">
        <f t="shared" si="43"/>
        <v>0</v>
      </c>
      <c r="O147" s="8" t="s">
        <v>318</v>
      </c>
      <c r="P147" s="9">
        <v>0</v>
      </c>
      <c r="Q147" s="9">
        <v>0</v>
      </c>
      <c r="R147" s="9">
        <v>0</v>
      </c>
      <c r="S147" s="8" t="s">
        <v>318</v>
      </c>
      <c r="T147" s="9">
        <v>0</v>
      </c>
      <c r="U147" s="9">
        <v>2465</v>
      </c>
      <c r="V147" s="8" t="s">
        <v>318</v>
      </c>
      <c r="W147" s="9">
        <v>0</v>
      </c>
      <c r="X147" s="9">
        <f t="shared" si="49"/>
        <v>2465</v>
      </c>
      <c r="Y147" s="9">
        <f t="shared" si="50"/>
        <v>-2465</v>
      </c>
      <c r="Z147" s="7">
        <f t="shared" si="44"/>
        <v>0</v>
      </c>
      <c r="AA147" s="8" t="s">
        <v>318</v>
      </c>
    </row>
    <row r="148" spans="1:27" hidden="1" outlineLevel="1" x14ac:dyDescent="0.25">
      <c r="A148" t="s">
        <v>318</v>
      </c>
      <c r="B148" s="8" t="s">
        <v>318</v>
      </c>
      <c r="C148" s="8" t="s">
        <v>218</v>
      </c>
      <c r="D148" s="9">
        <v>0</v>
      </c>
      <c r="E148" s="9">
        <v>0</v>
      </c>
      <c r="F148" s="9">
        <v>0</v>
      </c>
      <c r="G148" s="9">
        <v>0</v>
      </c>
      <c r="H148" s="7">
        <f t="shared" si="42"/>
        <v>0</v>
      </c>
      <c r="I148" s="8" t="s">
        <v>318</v>
      </c>
      <c r="J148" s="9">
        <v>375</v>
      </c>
      <c r="K148" s="9">
        <v>0</v>
      </c>
      <c r="L148" s="9">
        <v>0</v>
      </c>
      <c r="M148" s="9">
        <v>-375</v>
      </c>
      <c r="N148" s="7">
        <f t="shared" si="43"/>
        <v>0</v>
      </c>
      <c r="O148" s="8" t="s">
        <v>318</v>
      </c>
      <c r="P148" s="9">
        <v>0</v>
      </c>
      <c r="Q148" s="9">
        <v>0</v>
      </c>
      <c r="R148" s="9">
        <v>0</v>
      </c>
      <c r="S148" s="8" t="s">
        <v>318</v>
      </c>
      <c r="T148" s="9">
        <v>0</v>
      </c>
      <c r="U148" s="9">
        <v>375</v>
      </c>
      <c r="V148" s="8" t="s">
        <v>318</v>
      </c>
      <c r="W148" s="9">
        <v>0</v>
      </c>
      <c r="X148" s="9">
        <f t="shared" si="49"/>
        <v>375</v>
      </c>
      <c r="Y148" s="9">
        <f t="shared" si="50"/>
        <v>-375</v>
      </c>
      <c r="Z148" s="7">
        <f t="shared" si="44"/>
        <v>0</v>
      </c>
      <c r="AA148" s="8" t="s">
        <v>318</v>
      </c>
    </row>
    <row r="149" spans="1:27" collapsed="1" x14ac:dyDescent="0.25">
      <c r="A149" t="s">
        <v>318</v>
      </c>
      <c r="B149" s="25" t="s">
        <v>222</v>
      </c>
      <c r="C149" s="25"/>
      <c r="D149" s="16">
        <f>SUM(D150:D152)</f>
        <v>0.4</v>
      </c>
      <c r="E149" s="16">
        <f>SUM(E150:E152)</f>
        <v>0</v>
      </c>
      <c r="F149" s="16">
        <f>SUM(F150:F152)</f>
        <v>0</v>
      </c>
      <c r="G149" s="16">
        <f>SUM(G150:G152)</f>
        <v>-0.4</v>
      </c>
      <c r="H149" s="17">
        <f t="shared" si="42"/>
        <v>0</v>
      </c>
      <c r="I149" s="15" t="s">
        <v>318</v>
      </c>
      <c r="J149" s="16">
        <f>SUM(J150:J152)</f>
        <v>36041.43</v>
      </c>
      <c r="K149" s="16">
        <f>SUM(K150:K152)</f>
        <v>30572</v>
      </c>
      <c r="L149" s="16">
        <f>SUM(L150:L152)</f>
        <v>0</v>
      </c>
      <c r="M149" s="16">
        <f>SUM(M150:M152)</f>
        <v>-5469.43</v>
      </c>
      <c r="N149" s="17">
        <f t="shared" si="43"/>
        <v>1.1789032447991628</v>
      </c>
      <c r="O149" s="15" t="s">
        <v>318</v>
      </c>
      <c r="P149" s="16">
        <f>SUM(P150:P152)</f>
        <v>17072</v>
      </c>
      <c r="Q149" s="16">
        <f>SUM(Q150:Q152)</f>
        <v>30572</v>
      </c>
      <c r="R149" s="16">
        <f>SUM(R150:R152)</f>
        <v>-13500</v>
      </c>
      <c r="S149" s="15" t="s">
        <v>318</v>
      </c>
      <c r="T149" s="16">
        <f t="shared" ref="T149:Y149" si="51">SUM(T150:T152)</f>
        <v>30572</v>
      </c>
      <c r="U149" s="16">
        <f t="shared" si="51"/>
        <v>36041.43</v>
      </c>
      <c r="V149" s="16">
        <f t="shared" si="51"/>
        <v>0</v>
      </c>
      <c r="W149" s="16">
        <f t="shared" si="51"/>
        <v>0</v>
      </c>
      <c r="X149" s="16">
        <f t="shared" si="51"/>
        <v>36041.43</v>
      </c>
      <c r="Y149" s="16">
        <f t="shared" si="51"/>
        <v>-5469.4300000000021</v>
      </c>
      <c r="Z149" s="17">
        <f t="shared" si="44"/>
        <v>-0.1789032447991627</v>
      </c>
      <c r="AA149" s="16"/>
    </row>
    <row r="150" spans="1:27" hidden="1" outlineLevel="1" x14ac:dyDescent="0.25">
      <c r="A150" t="s">
        <v>318</v>
      </c>
      <c r="B150" s="8" t="s">
        <v>318</v>
      </c>
      <c r="C150" s="8" t="s">
        <v>223</v>
      </c>
      <c r="D150" s="9">
        <v>0</v>
      </c>
      <c r="E150" s="9">
        <v>0</v>
      </c>
      <c r="F150" s="9">
        <v>0</v>
      </c>
      <c r="G150" s="9">
        <v>0</v>
      </c>
      <c r="H150" s="7">
        <f t="shared" si="42"/>
        <v>0</v>
      </c>
      <c r="I150" s="8" t="s">
        <v>318</v>
      </c>
      <c r="J150" s="9">
        <v>8940</v>
      </c>
      <c r="K150" s="9">
        <v>5500</v>
      </c>
      <c r="L150" s="9">
        <v>0</v>
      </c>
      <c r="M150" s="9">
        <v>-3440</v>
      </c>
      <c r="N150" s="7">
        <f t="shared" si="43"/>
        <v>1.6254545454545455</v>
      </c>
      <c r="O150" s="8" t="s">
        <v>318</v>
      </c>
      <c r="P150" s="9">
        <v>4000</v>
      </c>
      <c r="Q150" s="9">
        <v>5500</v>
      </c>
      <c r="R150" s="9">
        <v>-1500</v>
      </c>
      <c r="S150" s="8" t="s">
        <v>318</v>
      </c>
      <c r="T150" s="9">
        <v>5500</v>
      </c>
      <c r="U150" s="9">
        <v>8940</v>
      </c>
      <c r="V150" s="8" t="s">
        <v>318</v>
      </c>
      <c r="W150" s="9">
        <v>0</v>
      </c>
      <c r="X150" s="9">
        <f>U150+IF(V150 = "", 0, V150)+W150</f>
        <v>8940</v>
      </c>
      <c r="Y150" s="9">
        <f>T150-X150</f>
        <v>-3440</v>
      </c>
      <c r="Z150" s="7">
        <f t="shared" si="44"/>
        <v>-0.62545454545454549</v>
      </c>
      <c r="AA150" s="8" t="s">
        <v>318</v>
      </c>
    </row>
    <row r="151" spans="1:27" hidden="1" outlineLevel="1" x14ac:dyDescent="0.25">
      <c r="A151" t="s">
        <v>318</v>
      </c>
      <c r="B151" s="8" t="s">
        <v>318</v>
      </c>
      <c r="C151" s="8" t="s">
        <v>224</v>
      </c>
      <c r="D151" s="9">
        <v>0</v>
      </c>
      <c r="E151" s="9">
        <v>0</v>
      </c>
      <c r="F151" s="9">
        <v>0</v>
      </c>
      <c r="G151" s="9">
        <v>0</v>
      </c>
      <c r="H151" s="7">
        <f t="shared" si="42"/>
        <v>0</v>
      </c>
      <c r="I151" s="8" t="s">
        <v>318</v>
      </c>
      <c r="J151" s="9">
        <v>24261.83</v>
      </c>
      <c r="K151" s="9">
        <v>23000</v>
      </c>
      <c r="L151" s="9">
        <v>0</v>
      </c>
      <c r="M151" s="9">
        <v>-1261.83</v>
      </c>
      <c r="N151" s="7">
        <f t="shared" si="43"/>
        <v>1.0548621739130435</v>
      </c>
      <c r="O151" s="8" t="s">
        <v>318</v>
      </c>
      <c r="P151" s="9">
        <v>11000</v>
      </c>
      <c r="Q151" s="9">
        <v>23000</v>
      </c>
      <c r="R151" s="9">
        <v>-12000</v>
      </c>
      <c r="S151" s="8" t="s">
        <v>318</v>
      </c>
      <c r="T151" s="9">
        <v>23000</v>
      </c>
      <c r="U151" s="9">
        <v>24261.83</v>
      </c>
      <c r="V151" s="8" t="s">
        <v>318</v>
      </c>
      <c r="W151" s="9">
        <v>0</v>
      </c>
      <c r="X151" s="9">
        <f>U151+IF(V151 = "", 0, V151)+W151</f>
        <v>24261.83</v>
      </c>
      <c r="Y151" s="9">
        <f>T151-X151</f>
        <v>-1261.8300000000017</v>
      </c>
      <c r="Z151" s="7">
        <f t="shared" si="44"/>
        <v>-5.4862173913043558E-2</v>
      </c>
      <c r="AA151" s="8" t="s">
        <v>318</v>
      </c>
    </row>
    <row r="152" spans="1:27" hidden="1" outlineLevel="1" x14ac:dyDescent="0.25">
      <c r="A152" t="s">
        <v>318</v>
      </c>
      <c r="B152" s="8" t="s">
        <v>318</v>
      </c>
      <c r="C152" s="8" t="s">
        <v>225</v>
      </c>
      <c r="D152" s="9">
        <v>0.4</v>
      </c>
      <c r="E152" s="9">
        <v>0</v>
      </c>
      <c r="F152" s="9">
        <v>0</v>
      </c>
      <c r="G152" s="9">
        <v>-0.4</v>
      </c>
      <c r="H152" s="7">
        <f t="shared" si="42"/>
        <v>0</v>
      </c>
      <c r="I152" s="8" t="s">
        <v>318</v>
      </c>
      <c r="J152" s="9">
        <v>2839.6</v>
      </c>
      <c r="K152" s="9">
        <v>2072</v>
      </c>
      <c r="L152" s="9">
        <v>0</v>
      </c>
      <c r="M152" s="9">
        <v>-767.6</v>
      </c>
      <c r="N152" s="7">
        <f t="shared" si="43"/>
        <v>1.3704633204633203</v>
      </c>
      <c r="O152" s="8" t="s">
        <v>318</v>
      </c>
      <c r="P152" s="9">
        <v>2072</v>
      </c>
      <c r="Q152" s="9">
        <v>2072</v>
      </c>
      <c r="R152" s="9">
        <v>0</v>
      </c>
      <c r="S152" s="8" t="s">
        <v>318</v>
      </c>
      <c r="T152" s="9">
        <v>2072</v>
      </c>
      <c r="U152" s="9">
        <v>2839.6</v>
      </c>
      <c r="V152" s="8" t="s">
        <v>318</v>
      </c>
      <c r="W152" s="9">
        <v>0</v>
      </c>
      <c r="X152" s="9">
        <f>U152+IF(V152 = "", 0, V152)+W152</f>
        <v>2839.6</v>
      </c>
      <c r="Y152" s="9">
        <f>T152-X152</f>
        <v>-767.59999999999991</v>
      </c>
      <c r="Z152" s="7">
        <f t="shared" si="44"/>
        <v>-0.37046332046332042</v>
      </c>
      <c r="AA152" s="8" t="s">
        <v>318</v>
      </c>
    </row>
    <row r="153" spans="1:27" collapsed="1" x14ac:dyDescent="0.25">
      <c r="A153" t="s">
        <v>318</v>
      </c>
      <c r="B153" s="25" t="s">
        <v>228</v>
      </c>
      <c r="C153" s="25"/>
      <c r="D153" s="16">
        <f>SUM(D154:D162)</f>
        <v>5985.0599999999995</v>
      </c>
      <c r="E153" s="16">
        <f>SUM(E154:E162)</f>
        <v>0</v>
      </c>
      <c r="F153" s="16">
        <f>SUM(F154:F162)</f>
        <v>0</v>
      </c>
      <c r="G153" s="16">
        <f>SUM(G154:G162)</f>
        <v>-5985.0599999999995</v>
      </c>
      <c r="H153" s="17">
        <f t="shared" si="42"/>
        <v>0</v>
      </c>
      <c r="I153" s="15" t="s">
        <v>318</v>
      </c>
      <c r="J153" s="16">
        <f>SUM(J154:J162)</f>
        <v>22702.460000000003</v>
      </c>
      <c r="K153" s="16">
        <f>SUM(K154:K162)</f>
        <v>18306.489999999998</v>
      </c>
      <c r="L153" s="16">
        <f>SUM(L154:L162)</f>
        <v>0</v>
      </c>
      <c r="M153" s="16">
        <f>SUM(M154:M162)</f>
        <v>-4395.97</v>
      </c>
      <c r="N153" s="17">
        <f t="shared" si="43"/>
        <v>1.2401317784020862</v>
      </c>
      <c r="O153" s="15" t="s">
        <v>318</v>
      </c>
      <c r="P153" s="16">
        <f>SUM(P154:P162)</f>
        <v>13087.650000000001</v>
      </c>
      <c r="Q153" s="16">
        <f>SUM(Q154:Q162)</f>
        <v>18306.489999999998</v>
      </c>
      <c r="R153" s="16">
        <f>SUM(R154:R162)</f>
        <v>-5218.84</v>
      </c>
      <c r="S153" s="15" t="s">
        <v>318</v>
      </c>
      <c r="T153" s="16">
        <f t="shared" ref="T153:Y153" si="52">SUM(T154:T162)</f>
        <v>18306.489999999998</v>
      </c>
      <c r="U153" s="16">
        <f t="shared" si="52"/>
        <v>22702.460000000003</v>
      </c>
      <c r="V153" s="16">
        <f t="shared" si="52"/>
        <v>0</v>
      </c>
      <c r="W153" s="16">
        <f t="shared" si="52"/>
        <v>0</v>
      </c>
      <c r="X153" s="16">
        <f t="shared" si="52"/>
        <v>22702.460000000003</v>
      </c>
      <c r="Y153" s="16">
        <f t="shared" si="52"/>
        <v>-4395.97</v>
      </c>
      <c r="Z153" s="17">
        <f t="shared" si="44"/>
        <v>-0.24013177840208585</v>
      </c>
      <c r="AA153" s="16"/>
    </row>
    <row r="154" spans="1:27" hidden="1" outlineLevel="1" x14ac:dyDescent="0.25">
      <c r="A154" t="s">
        <v>318</v>
      </c>
      <c r="B154" s="8" t="s">
        <v>318</v>
      </c>
      <c r="C154" s="8" t="s">
        <v>229</v>
      </c>
      <c r="D154" s="9">
        <v>110.35</v>
      </c>
      <c r="E154" s="9">
        <v>0</v>
      </c>
      <c r="F154" s="9">
        <v>0</v>
      </c>
      <c r="G154" s="9">
        <v>-110.35</v>
      </c>
      <c r="H154" s="7">
        <f t="shared" si="42"/>
        <v>0</v>
      </c>
      <c r="I154" s="8" t="s">
        <v>318</v>
      </c>
      <c r="J154" s="9">
        <v>922.8</v>
      </c>
      <c r="K154" s="9">
        <v>1200</v>
      </c>
      <c r="L154" s="9">
        <v>0</v>
      </c>
      <c r="M154" s="9">
        <v>277.2</v>
      </c>
      <c r="N154" s="7">
        <f t="shared" si="43"/>
        <v>0.76900000000000002</v>
      </c>
      <c r="O154" s="8" t="s">
        <v>318</v>
      </c>
      <c r="P154" s="9">
        <v>0</v>
      </c>
      <c r="Q154" s="9">
        <v>1200</v>
      </c>
      <c r="R154" s="9">
        <v>-1200</v>
      </c>
      <c r="S154" s="8" t="s">
        <v>318</v>
      </c>
      <c r="T154" s="9">
        <v>1200</v>
      </c>
      <c r="U154" s="9">
        <v>922.8</v>
      </c>
      <c r="V154" s="8" t="s">
        <v>318</v>
      </c>
      <c r="W154" s="9">
        <v>0</v>
      </c>
      <c r="X154" s="9">
        <f t="shared" ref="X154:X162" si="53">U154+IF(V154 = "", 0, V154)+W154</f>
        <v>922.8</v>
      </c>
      <c r="Y154" s="9">
        <f t="shared" ref="Y154:Y162" si="54">T154-X154</f>
        <v>277.20000000000005</v>
      </c>
      <c r="Z154" s="7">
        <f t="shared" si="44"/>
        <v>0.23100000000000004</v>
      </c>
      <c r="AA154" s="8" t="s">
        <v>318</v>
      </c>
    </row>
    <row r="155" spans="1:27" hidden="1" outlineLevel="1" x14ac:dyDescent="0.25">
      <c r="A155" t="s">
        <v>318</v>
      </c>
      <c r="B155" s="8" t="s">
        <v>318</v>
      </c>
      <c r="C155" s="8" t="s">
        <v>230</v>
      </c>
      <c r="D155" s="9">
        <v>0</v>
      </c>
      <c r="E155" s="9">
        <v>0</v>
      </c>
      <c r="F155" s="9">
        <v>0</v>
      </c>
      <c r="G155" s="9">
        <v>0</v>
      </c>
      <c r="H155" s="7">
        <f t="shared" si="42"/>
        <v>0</v>
      </c>
      <c r="I155" s="8" t="s">
        <v>318</v>
      </c>
      <c r="J155" s="9">
        <v>1350</v>
      </c>
      <c r="K155" s="9">
        <v>0</v>
      </c>
      <c r="L155" s="9">
        <v>0</v>
      </c>
      <c r="M155" s="9">
        <v>-1350</v>
      </c>
      <c r="N155" s="7">
        <f t="shared" si="43"/>
        <v>0</v>
      </c>
      <c r="O155" s="8" t="s">
        <v>318</v>
      </c>
      <c r="P155" s="9">
        <v>0</v>
      </c>
      <c r="Q155" s="9">
        <v>0</v>
      </c>
      <c r="R155" s="9">
        <v>0</v>
      </c>
      <c r="S155" s="8" t="s">
        <v>318</v>
      </c>
      <c r="T155" s="9">
        <v>0</v>
      </c>
      <c r="U155" s="9">
        <v>1350</v>
      </c>
      <c r="V155" s="8" t="s">
        <v>318</v>
      </c>
      <c r="W155" s="9">
        <v>0</v>
      </c>
      <c r="X155" s="9">
        <f t="shared" si="53"/>
        <v>1350</v>
      </c>
      <c r="Y155" s="9">
        <f t="shared" si="54"/>
        <v>-1350</v>
      </c>
      <c r="Z155" s="7">
        <f t="shared" si="44"/>
        <v>0</v>
      </c>
      <c r="AA155" s="8" t="s">
        <v>318</v>
      </c>
    </row>
    <row r="156" spans="1:27" hidden="1" outlineLevel="1" x14ac:dyDescent="0.25">
      <c r="A156" t="s">
        <v>318</v>
      </c>
      <c r="B156" s="8" t="s">
        <v>318</v>
      </c>
      <c r="C156" s="8" t="s">
        <v>231</v>
      </c>
      <c r="D156" s="9">
        <v>2371.71</v>
      </c>
      <c r="E156" s="9">
        <v>0</v>
      </c>
      <c r="F156" s="9">
        <v>0</v>
      </c>
      <c r="G156" s="9">
        <v>-2371.71</v>
      </c>
      <c r="H156" s="7">
        <f t="shared" si="42"/>
        <v>0</v>
      </c>
      <c r="I156" s="8" t="s">
        <v>318</v>
      </c>
      <c r="J156" s="9">
        <v>4224.47</v>
      </c>
      <c r="K156" s="9">
        <v>1796.84</v>
      </c>
      <c r="L156" s="9">
        <v>0</v>
      </c>
      <c r="M156" s="9">
        <v>-2427.63</v>
      </c>
      <c r="N156" s="7">
        <f t="shared" si="43"/>
        <v>2.351055185770575</v>
      </c>
      <c r="O156" s="8" t="s">
        <v>318</v>
      </c>
      <c r="P156" s="9">
        <v>1796.84</v>
      </c>
      <c r="Q156" s="9">
        <v>1796.84</v>
      </c>
      <c r="R156" s="9">
        <v>0</v>
      </c>
      <c r="S156" s="8" t="s">
        <v>318</v>
      </c>
      <c r="T156" s="9">
        <v>1796.84</v>
      </c>
      <c r="U156" s="9">
        <v>4224.47</v>
      </c>
      <c r="V156" s="8" t="s">
        <v>318</v>
      </c>
      <c r="W156" s="9">
        <v>0</v>
      </c>
      <c r="X156" s="9">
        <f t="shared" si="53"/>
        <v>4224.47</v>
      </c>
      <c r="Y156" s="9">
        <f t="shared" si="54"/>
        <v>-2427.63</v>
      </c>
      <c r="Z156" s="7">
        <f t="shared" si="44"/>
        <v>-1.351055185770575</v>
      </c>
      <c r="AA156" s="8" t="s">
        <v>318</v>
      </c>
    </row>
    <row r="157" spans="1:27" hidden="1" outlineLevel="1" x14ac:dyDescent="0.25">
      <c r="A157" t="s">
        <v>318</v>
      </c>
      <c r="B157" s="8" t="s">
        <v>318</v>
      </c>
      <c r="C157" s="8" t="s">
        <v>232</v>
      </c>
      <c r="D157" s="9">
        <v>0</v>
      </c>
      <c r="E157" s="9">
        <v>0</v>
      </c>
      <c r="F157" s="9">
        <v>0</v>
      </c>
      <c r="G157" s="9">
        <v>0</v>
      </c>
      <c r="H157" s="7">
        <f t="shared" ref="H157:H188" si="55">IF(E157&lt;&gt;0, (D157+F157)/E157, 0)</f>
        <v>0</v>
      </c>
      <c r="I157" s="8" t="s">
        <v>318</v>
      </c>
      <c r="J157" s="9">
        <v>0</v>
      </c>
      <c r="K157" s="9">
        <v>3000</v>
      </c>
      <c r="L157" s="9">
        <v>0</v>
      </c>
      <c r="M157" s="9">
        <v>3000</v>
      </c>
      <c r="N157" s="7">
        <f t="shared" ref="N157:N188" si="56">IF(K157&lt;&gt;0, (J157+L157)/K157, 0)</f>
        <v>0</v>
      </c>
      <c r="O157" s="8" t="s">
        <v>318</v>
      </c>
      <c r="P157" s="9">
        <v>728.28</v>
      </c>
      <c r="Q157" s="9">
        <v>3000</v>
      </c>
      <c r="R157" s="9">
        <v>-2271.7199999999998</v>
      </c>
      <c r="S157" s="8" t="s">
        <v>318</v>
      </c>
      <c r="T157" s="9">
        <v>3000</v>
      </c>
      <c r="U157" s="9">
        <v>0</v>
      </c>
      <c r="V157" s="8" t="s">
        <v>318</v>
      </c>
      <c r="W157" s="9">
        <v>0</v>
      </c>
      <c r="X157" s="9">
        <f t="shared" si="53"/>
        <v>0</v>
      </c>
      <c r="Y157" s="9">
        <f t="shared" si="54"/>
        <v>3000</v>
      </c>
      <c r="Z157" s="7">
        <f t="shared" ref="Z157:Z188" si="57">IF(T157&lt;&gt;0, Y157/T157, 0)</f>
        <v>1</v>
      </c>
      <c r="AA157" s="8" t="s">
        <v>318</v>
      </c>
    </row>
    <row r="158" spans="1:27" hidden="1" outlineLevel="1" x14ac:dyDescent="0.25">
      <c r="A158" t="s">
        <v>318</v>
      </c>
      <c r="B158" s="8" t="s">
        <v>318</v>
      </c>
      <c r="C158" s="8" t="s">
        <v>233</v>
      </c>
      <c r="D158" s="9">
        <v>0</v>
      </c>
      <c r="E158" s="9">
        <v>0</v>
      </c>
      <c r="F158" s="9">
        <v>0</v>
      </c>
      <c r="G158" s="9">
        <v>0</v>
      </c>
      <c r="H158" s="7">
        <f t="shared" si="55"/>
        <v>0</v>
      </c>
      <c r="I158" s="8" t="s">
        <v>318</v>
      </c>
      <c r="J158" s="9">
        <v>634.29999999999995</v>
      </c>
      <c r="K158" s="9">
        <v>0</v>
      </c>
      <c r="L158" s="9">
        <v>0</v>
      </c>
      <c r="M158" s="9">
        <v>-634.29999999999995</v>
      </c>
      <c r="N158" s="7">
        <f t="shared" si="56"/>
        <v>0</v>
      </c>
      <c r="O158" s="8" t="s">
        <v>318</v>
      </c>
      <c r="P158" s="9">
        <v>0</v>
      </c>
      <c r="Q158" s="9">
        <v>0</v>
      </c>
      <c r="R158" s="9">
        <v>0</v>
      </c>
      <c r="S158" s="8" t="s">
        <v>318</v>
      </c>
      <c r="T158" s="9">
        <v>0</v>
      </c>
      <c r="U158" s="9">
        <v>634.29999999999995</v>
      </c>
      <c r="V158" s="8" t="s">
        <v>318</v>
      </c>
      <c r="W158" s="9">
        <v>0</v>
      </c>
      <c r="X158" s="9">
        <f t="shared" si="53"/>
        <v>634.29999999999995</v>
      </c>
      <c r="Y158" s="9">
        <f t="shared" si="54"/>
        <v>-634.29999999999995</v>
      </c>
      <c r="Z158" s="7">
        <f t="shared" si="57"/>
        <v>0</v>
      </c>
      <c r="AA158" s="8" t="s">
        <v>318</v>
      </c>
    </row>
    <row r="159" spans="1:27" hidden="1" outlineLevel="1" x14ac:dyDescent="0.25">
      <c r="A159" t="s">
        <v>318</v>
      </c>
      <c r="B159" s="8" t="s">
        <v>318</v>
      </c>
      <c r="C159" s="8" t="s">
        <v>234</v>
      </c>
      <c r="D159" s="9">
        <v>0</v>
      </c>
      <c r="E159" s="9">
        <v>0</v>
      </c>
      <c r="F159" s="9">
        <v>0</v>
      </c>
      <c r="G159" s="9">
        <v>0</v>
      </c>
      <c r="H159" s="7">
        <f t="shared" si="55"/>
        <v>0</v>
      </c>
      <c r="I159" s="8" t="s">
        <v>318</v>
      </c>
      <c r="J159" s="9">
        <v>503.4</v>
      </c>
      <c r="K159" s="9">
        <v>0</v>
      </c>
      <c r="L159" s="9">
        <v>0</v>
      </c>
      <c r="M159" s="9">
        <v>-503.4</v>
      </c>
      <c r="N159" s="7">
        <f t="shared" si="56"/>
        <v>0</v>
      </c>
      <c r="O159" s="8" t="s">
        <v>318</v>
      </c>
      <c r="P159" s="9">
        <v>0</v>
      </c>
      <c r="Q159" s="9">
        <v>0</v>
      </c>
      <c r="R159" s="9">
        <v>0</v>
      </c>
      <c r="S159" s="8" t="s">
        <v>318</v>
      </c>
      <c r="T159" s="9">
        <v>0</v>
      </c>
      <c r="U159" s="9">
        <v>503.4</v>
      </c>
      <c r="V159" s="8" t="s">
        <v>318</v>
      </c>
      <c r="W159" s="9">
        <v>0</v>
      </c>
      <c r="X159" s="9">
        <f t="shared" si="53"/>
        <v>503.4</v>
      </c>
      <c r="Y159" s="9">
        <f t="shared" si="54"/>
        <v>-503.4</v>
      </c>
      <c r="Z159" s="7">
        <f t="shared" si="57"/>
        <v>0</v>
      </c>
      <c r="AA159" s="8" t="s">
        <v>318</v>
      </c>
    </row>
    <row r="160" spans="1:27" hidden="1" outlineLevel="1" x14ac:dyDescent="0.25">
      <c r="A160" t="s">
        <v>318</v>
      </c>
      <c r="B160" s="8" t="s">
        <v>318</v>
      </c>
      <c r="C160" s="8" t="s">
        <v>235</v>
      </c>
      <c r="D160" s="9">
        <v>3503</v>
      </c>
      <c r="E160" s="9">
        <v>0</v>
      </c>
      <c r="F160" s="9">
        <v>0</v>
      </c>
      <c r="G160" s="9">
        <v>-3503</v>
      </c>
      <c r="H160" s="7">
        <f t="shared" si="55"/>
        <v>0</v>
      </c>
      <c r="I160" s="8" t="s">
        <v>318</v>
      </c>
      <c r="J160" s="9">
        <v>9932.91</v>
      </c>
      <c r="K160" s="9">
        <v>7401.65</v>
      </c>
      <c r="L160" s="9">
        <v>0</v>
      </c>
      <c r="M160" s="9">
        <v>-2531.2600000000002</v>
      </c>
      <c r="N160" s="7">
        <f t="shared" si="56"/>
        <v>1.3419859085474186</v>
      </c>
      <c r="O160" s="8" t="s">
        <v>318</v>
      </c>
      <c r="P160" s="9">
        <v>8254.5300000000007</v>
      </c>
      <c r="Q160" s="9">
        <v>7401.65</v>
      </c>
      <c r="R160" s="9">
        <v>852.88</v>
      </c>
      <c r="S160" s="8" t="s">
        <v>318</v>
      </c>
      <c r="T160" s="9">
        <v>7401.65</v>
      </c>
      <c r="U160" s="9">
        <v>9932.91</v>
      </c>
      <c r="V160" s="8" t="s">
        <v>318</v>
      </c>
      <c r="W160" s="9">
        <v>0</v>
      </c>
      <c r="X160" s="9">
        <f t="shared" si="53"/>
        <v>9932.91</v>
      </c>
      <c r="Y160" s="9">
        <f t="shared" si="54"/>
        <v>-2531.2600000000002</v>
      </c>
      <c r="Z160" s="7">
        <f t="shared" si="57"/>
        <v>-0.3419859085474185</v>
      </c>
      <c r="AA160" s="8" t="s">
        <v>318</v>
      </c>
    </row>
    <row r="161" spans="1:27" hidden="1" outlineLevel="1" x14ac:dyDescent="0.25">
      <c r="A161" t="s">
        <v>318</v>
      </c>
      <c r="B161" s="8" t="s">
        <v>318</v>
      </c>
      <c r="C161" s="8" t="s">
        <v>236</v>
      </c>
      <c r="D161" s="9">
        <v>0</v>
      </c>
      <c r="E161" s="9">
        <v>0</v>
      </c>
      <c r="F161" s="9">
        <v>0</v>
      </c>
      <c r="G161" s="9">
        <v>0</v>
      </c>
      <c r="H161" s="7">
        <f t="shared" si="55"/>
        <v>0</v>
      </c>
      <c r="I161" s="8" t="s">
        <v>318</v>
      </c>
      <c r="J161" s="9">
        <v>5100.1000000000004</v>
      </c>
      <c r="K161" s="9">
        <v>4908</v>
      </c>
      <c r="L161" s="9">
        <v>0</v>
      </c>
      <c r="M161" s="9">
        <v>-192.1</v>
      </c>
      <c r="N161" s="7">
        <f t="shared" si="56"/>
        <v>1.0391401792991035</v>
      </c>
      <c r="O161" s="8" t="s">
        <v>318</v>
      </c>
      <c r="P161" s="9">
        <v>2308</v>
      </c>
      <c r="Q161" s="9">
        <v>4908</v>
      </c>
      <c r="R161" s="9">
        <v>-2600</v>
      </c>
      <c r="S161" s="8" t="s">
        <v>318</v>
      </c>
      <c r="T161" s="9">
        <v>4908</v>
      </c>
      <c r="U161" s="9">
        <v>5100.1000000000004</v>
      </c>
      <c r="V161" s="8" t="s">
        <v>318</v>
      </c>
      <c r="W161" s="9">
        <v>0</v>
      </c>
      <c r="X161" s="9">
        <f t="shared" si="53"/>
        <v>5100.1000000000004</v>
      </c>
      <c r="Y161" s="9">
        <f t="shared" si="54"/>
        <v>-192.10000000000036</v>
      </c>
      <c r="Z161" s="7">
        <f t="shared" si="57"/>
        <v>-3.9140179299103579E-2</v>
      </c>
      <c r="AA161" s="8" t="s">
        <v>318</v>
      </c>
    </row>
    <row r="162" spans="1:27" hidden="1" outlineLevel="1" x14ac:dyDescent="0.25">
      <c r="A162" t="s">
        <v>318</v>
      </c>
      <c r="B162" s="8" t="s">
        <v>318</v>
      </c>
      <c r="C162" s="8" t="s">
        <v>237</v>
      </c>
      <c r="D162" s="9">
        <v>0</v>
      </c>
      <c r="E162" s="9">
        <v>0</v>
      </c>
      <c r="F162" s="9">
        <v>0</v>
      </c>
      <c r="G162" s="9">
        <v>0</v>
      </c>
      <c r="H162" s="7">
        <f t="shared" si="55"/>
        <v>0</v>
      </c>
      <c r="I162" s="8" t="s">
        <v>318</v>
      </c>
      <c r="J162" s="9">
        <v>34.479999999999997</v>
      </c>
      <c r="K162" s="9">
        <v>0</v>
      </c>
      <c r="L162" s="9">
        <v>0</v>
      </c>
      <c r="M162" s="9">
        <v>-34.479999999999997</v>
      </c>
      <c r="N162" s="7">
        <f t="shared" si="56"/>
        <v>0</v>
      </c>
      <c r="O162" s="8" t="s">
        <v>318</v>
      </c>
      <c r="P162" s="9">
        <v>0</v>
      </c>
      <c r="Q162" s="9">
        <v>0</v>
      </c>
      <c r="R162" s="9">
        <v>0</v>
      </c>
      <c r="S162" s="8" t="s">
        <v>318</v>
      </c>
      <c r="T162" s="9">
        <v>0</v>
      </c>
      <c r="U162" s="9">
        <v>34.479999999999997</v>
      </c>
      <c r="V162" s="8" t="s">
        <v>318</v>
      </c>
      <c r="W162" s="9">
        <v>0</v>
      </c>
      <c r="X162" s="9">
        <f t="shared" si="53"/>
        <v>34.479999999999997</v>
      </c>
      <c r="Y162" s="9">
        <f t="shared" si="54"/>
        <v>-34.479999999999997</v>
      </c>
      <c r="Z162" s="7">
        <f t="shared" si="57"/>
        <v>0</v>
      </c>
      <c r="AA162" s="8" t="s">
        <v>318</v>
      </c>
    </row>
    <row r="163" spans="1:27" collapsed="1" x14ac:dyDescent="0.25">
      <c r="A163" t="s">
        <v>318</v>
      </c>
      <c r="B163" s="25" t="s">
        <v>241</v>
      </c>
      <c r="C163" s="25"/>
      <c r="D163" s="16">
        <f>SUM(D164:D175)</f>
        <v>505.93</v>
      </c>
      <c r="E163" s="16">
        <f>SUM(E164:E175)</f>
        <v>431.78000000000003</v>
      </c>
      <c r="F163" s="16">
        <f>SUM(F164:F175)</f>
        <v>0</v>
      </c>
      <c r="G163" s="16">
        <f>SUM(G164:G175)</f>
        <v>-74.15000000000002</v>
      </c>
      <c r="H163" s="17">
        <f t="shared" si="55"/>
        <v>1.1717309741071842</v>
      </c>
      <c r="I163" s="15" t="s">
        <v>318</v>
      </c>
      <c r="J163" s="16">
        <f>SUM(J164:J175)</f>
        <v>11498.410000000002</v>
      </c>
      <c r="K163" s="16">
        <f>SUM(K164:K175)</f>
        <v>8701</v>
      </c>
      <c r="L163" s="16">
        <f>SUM(L164:L175)</f>
        <v>0</v>
      </c>
      <c r="M163" s="16">
        <f>SUM(M164:M175)</f>
        <v>-2797.4099999999994</v>
      </c>
      <c r="N163" s="17">
        <f t="shared" si="56"/>
        <v>1.3215044247787613</v>
      </c>
      <c r="O163" s="15" t="s">
        <v>318</v>
      </c>
      <c r="P163" s="16">
        <f>SUM(P164:P175)</f>
        <v>8701</v>
      </c>
      <c r="Q163" s="16">
        <f>SUM(Q164:Q175)</f>
        <v>8701</v>
      </c>
      <c r="R163" s="16">
        <f>SUM(R164:R175)</f>
        <v>0</v>
      </c>
      <c r="S163" s="15" t="s">
        <v>318</v>
      </c>
      <c r="T163" s="16">
        <f t="shared" ref="T163:Y163" si="58">SUM(T164:T175)</f>
        <v>8701</v>
      </c>
      <c r="U163" s="16">
        <f t="shared" si="58"/>
        <v>11498.410000000002</v>
      </c>
      <c r="V163" s="16">
        <f t="shared" si="58"/>
        <v>0</v>
      </c>
      <c r="W163" s="16">
        <f t="shared" si="58"/>
        <v>0</v>
      </c>
      <c r="X163" s="16">
        <f t="shared" si="58"/>
        <v>11498.410000000002</v>
      </c>
      <c r="Y163" s="16">
        <f t="shared" si="58"/>
        <v>-2797.41</v>
      </c>
      <c r="Z163" s="17">
        <f t="shared" si="57"/>
        <v>-0.32150442477876107</v>
      </c>
      <c r="AA163" s="16"/>
    </row>
    <row r="164" spans="1:27" hidden="1" outlineLevel="1" x14ac:dyDescent="0.25">
      <c r="A164" t="s">
        <v>318</v>
      </c>
      <c r="B164" s="8" t="s">
        <v>318</v>
      </c>
      <c r="C164" s="8" t="s">
        <v>242</v>
      </c>
      <c r="D164" s="9">
        <v>359.91</v>
      </c>
      <c r="E164" s="9">
        <v>0</v>
      </c>
      <c r="F164" s="9">
        <v>0</v>
      </c>
      <c r="G164" s="9">
        <v>-359.91</v>
      </c>
      <c r="H164" s="7">
        <f t="shared" si="55"/>
        <v>0</v>
      </c>
      <c r="I164" s="8" t="s">
        <v>318</v>
      </c>
      <c r="J164" s="9">
        <v>1439.64</v>
      </c>
      <c r="K164" s="9">
        <v>1439.6</v>
      </c>
      <c r="L164" s="9">
        <v>0</v>
      </c>
      <c r="M164" s="9">
        <v>-0.04</v>
      </c>
      <c r="N164" s="7">
        <f t="shared" si="56"/>
        <v>1.0000277854959712</v>
      </c>
      <c r="O164" s="8" t="s">
        <v>318</v>
      </c>
      <c r="P164" s="9">
        <v>1439.6</v>
      </c>
      <c r="Q164" s="9">
        <v>1439.6</v>
      </c>
      <c r="R164" s="9">
        <v>0</v>
      </c>
      <c r="S164" s="8" t="s">
        <v>318</v>
      </c>
      <c r="T164" s="9">
        <v>1439.6</v>
      </c>
      <c r="U164" s="9">
        <v>1439.64</v>
      </c>
      <c r="V164" s="8" t="s">
        <v>318</v>
      </c>
      <c r="W164" s="9">
        <v>0</v>
      </c>
      <c r="X164" s="9">
        <f t="shared" ref="X164:X175" si="59">U164+IF(V164 = "", 0, V164)+W164</f>
        <v>1439.64</v>
      </c>
      <c r="Y164" s="9">
        <f t="shared" ref="Y164:Y175" si="60">T164-X164</f>
        <v>-4.0000000000190994E-2</v>
      </c>
      <c r="Z164" s="7">
        <f t="shared" si="57"/>
        <v>-2.7785495971235756E-5</v>
      </c>
      <c r="AA164" s="8" t="s">
        <v>318</v>
      </c>
    </row>
    <row r="165" spans="1:27" hidden="1" outlineLevel="1" x14ac:dyDescent="0.25">
      <c r="A165" t="s">
        <v>318</v>
      </c>
      <c r="B165" s="8" t="s">
        <v>318</v>
      </c>
      <c r="C165" s="8" t="s">
        <v>243</v>
      </c>
      <c r="D165" s="9">
        <v>0</v>
      </c>
      <c r="E165" s="9">
        <v>0</v>
      </c>
      <c r="F165" s="9">
        <v>0</v>
      </c>
      <c r="G165" s="9">
        <v>0</v>
      </c>
      <c r="H165" s="7">
        <f t="shared" si="55"/>
        <v>0</v>
      </c>
      <c r="I165" s="8" t="s">
        <v>318</v>
      </c>
      <c r="J165" s="9">
        <v>2700</v>
      </c>
      <c r="K165" s="9">
        <v>0</v>
      </c>
      <c r="L165" s="9">
        <v>0</v>
      </c>
      <c r="M165" s="9">
        <v>-2700</v>
      </c>
      <c r="N165" s="7">
        <f t="shared" si="56"/>
        <v>0</v>
      </c>
      <c r="O165" s="8" t="s">
        <v>318</v>
      </c>
      <c r="P165" s="9">
        <v>0</v>
      </c>
      <c r="Q165" s="9">
        <v>0</v>
      </c>
      <c r="R165" s="9">
        <v>0</v>
      </c>
      <c r="S165" s="8" t="s">
        <v>318</v>
      </c>
      <c r="T165" s="9">
        <v>0</v>
      </c>
      <c r="U165" s="9">
        <v>2700</v>
      </c>
      <c r="V165" s="8" t="s">
        <v>318</v>
      </c>
      <c r="W165" s="9">
        <v>0</v>
      </c>
      <c r="X165" s="9">
        <f t="shared" si="59"/>
        <v>2700</v>
      </c>
      <c r="Y165" s="9">
        <f t="shared" si="60"/>
        <v>-2700</v>
      </c>
      <c r="Z165" s="7">
        <f t="shared" si="57"/>
        <v>0</v>
      </c>
      <c r="AA165" s="8" t="s">
        <v>318</v>
      </c>
    </row>
    <row r="166" spans="1:27" hidden="1" outlineLevel="1" x14ac:dyDescent="0.25">
      <c r="A166" t="s">
        <v>318</v>
      </c>
      <c r="B166" s="8" t="s">
        <v>318</v>
      </c>
      <c r="C166" s="8" t="s">
        <v>244</v>
      </c>
      <c r="D166" s="9">
        <v>0</v>
      </c>
      <c r="E166" s="9">
        <v>0</v>
      </c>
      <c r="F166" s="9">
        <v>0</v>
      </c>
      <c r="G166" s="9">
        <v>0</v>
      </c>
      <c r="H166" s="7">
        <f t="shared" si="55"/>
        <v>0</v>
      </c>
      <c r="I166" s="8" t="s">
        <v>318</v>
      </c>
      <c r="J166" s="9">
        <v>33</v>
      </c>
      <c r="K166" s="9">
        <v>0</v>
      </c>
      <c r="L166" s="9">
        <v>0</v>
      </c>
      <c r="M166" s="9">
        <v>-33</v>
      </c>
      <c r="N166" s="7">
        <f t="shared" si="56"/>
        <v>0</v>
      </c>
      <c r="O166" s="8" t="s">
        <v>318</v>
      </c>
      <c r="P166" s="9">
        <v>0</v>
      </c>
      <c r="Q166" s="9">
        <v>0</v>
      </c>
      <c r="R166" s="9">
        <v>0</v>
      </c>
      <c r="S166" s="8" t="s">
        <v>318</v>
      </c>
      <c r="T166" s="9">
        <v>0</v>
      </c>
      <c r="U166" s="9">
        <v>33</v>
      </c>
      <c r="V166" s="8" t="s">
        <v>318</v>
      </c>
      <c r="W166" s="9">
        <v>0</v>
      </c>
      <c r="X166" s="9">
        <f t="shared" si="59"/>
        <v>33</v>
      </c>
      <c r="Y166" s="9">
        <f t="shared" si="60"/>
        <v>-33</v>
      </c>
      <c r="Z166" s="7">
        <f t="shared" si="57"/>
        <v>0</v>
      </c>
      <c r="AA166" s="8" t="s">
        <v>318</v>
      </c>
    </row>
    <row r="167" spans="1:27" hidden="1" outlineLevel="1" x14ac:dyDescent="0.25">
      <c r="A167" t="s">
        <v>318</v>
      </c>
      <c r="B167" s="8" t="s">
        <v>318</v>
      </c>
      <c r="C167" s="8" t="s">
        <v>245</v>
      </c>
      <c r="D167" s="9">
        <v>31.56</v>
      </c>
      <c r="E167" s="9">
        <v>245.83</v>
      </c>
      <c r="F167" s="9">
        <v>0</v>
      </c>
      <c r="G167" s="9">
        <v>214.27</v>
      </c>
      <c r="H167" s="7">
        <f t="shared" si="55"/>
        <v>0.12838140178171906</v>
      </c>
      <c r="I167" s="8" t="s">
        <v>318</v>
      </c>
      <c r="J167" s="9">
        <v>2543.4899999999998</v>
      </c>
      <c r="K167" s="9">
        <v>2950</v>
      </c>
      <c r="L167" s="9">
        <v>0</v>
      </c>
      <c r="M167" s="9">
        <v>406.51</v>
      </c>
      <c r="N167" s="7">
        <f t="shared" si="56"/>
        <v>0.86219999999999997</v>
      </c>
      <c r="O167" s="8" t="s">
        <v>318</v>
      </c>
      <c r="P167" s="9">
        <v>2950</v>
      </c>
      <c r="Q167" s="9">
        <v>2950</v>
      </c>
      <c r="R167" s="9">
        <v>0</v>
      </c>
      <c r="S167" s="8" t="s">
        <v>318</v>
      </c>
      <c r="T167" s="9">
        <v>2950</v>
      </c>
      <c r="U167" s="9">
        <v>2543.4899999999998</v>
      </c>
      <c r="V167" s="8" t="s">
        <v>318</v>
      </c>
      <c r="W167" s="9">
        <v>0</v>
      </c>
      <c r="X167" s="9">
        <f t="shared" si="59"/>
        <v>2543.4899999999998</v>
      </c>
      <c r="Y167" s="9">
        <f t="shared" si="60"/>
        <v>406.51000000000022</v>
      </c>
      <c r="Z167" s="7">
        <f t="shared" si="57"/>
        <v>0.13780000000000006</v>
      </c>
      <c r="AA167" s="8" t="s">
        <v>318</v>
      </c>
    </row>
    <row r="168" spans="1:27" hidden="1" outlineLevel="1" x14ac:dyDescent="0.25">
      <c r="A168" t="s">
        <v>318</v>
      </c>
      <c r="B168" s="8" t="s">
        <v>318</v>
      </c>
      <c r="C168" s="8" t="s">
        <v>246</v>
      </c>
      <c r="D168" s="9">
        <v>0</v>
      </c>
      <c r="E168" s="9">
        <v>0</v>
      </c>
      <c r="F168" s="9">
        <v>0</v>
      </c>
      <c r="G168" s="9">
        <v>0</v>
      </c>
      <c r="H168" s="7">
        <f t="shared" si="55"/>
        <v>0</v>
      </c>
      <c r="I168" s="8" t="s">
        <v>318</v>
      </c>
      <c r="J168" s="9">
        <v>350</v>
      </c>
      <c r="K168" s="9">
        <v>0</v>
      </c>
      <c r="L168" s="9">
        <v>0</v>
      </c>
      <c r="M168" s="9">
        <v>-350</v>
      </c>
      <c r="N168" s="7">
        <f t="shared" si="56"/>
        <v>0</v>
      </c>
      <c r="O168" s="8" t="s">
        <v>318</v>
      </c>
      <c r="P168" s="9">
        <v>0</v>
      </c>
      <c r="Q168" s="9">
        <v>0</v>
      </c>
      <c r="R168" s="9">
        <v>0</v>
      </c>
      <c r="S168" s="8" t="s">
        <v>318</v>
      </c>
      <c r="T168" s="9">
        <v>0</v>
      </c>
      <c r="U168" s="9">
        <v>350</v>
      </c>
      <c r="V168" s="8" t="s">
        <v>318</v>
      </c>
      <c r="W168" s="9">
        <v>0</v>
      </c>
      <c r="X168" s="9">
        <f t="shared" si="59"/>
        <v>350</v>
      </c>
      <c r="Y168" s="9">
        <f t="shared" si="60"/>
        <v>-350</v>
      </c>
      <c r="Z168" s="7">
        <f t="shared" si="57"/>
        <v>0</v>
      </c>
      <c r="AA168" s="8" t="s">
        <v>318</v>
      </c>
    </row>
    <row r="169" spans="1:27" hidden="1" outlineLevel="1" x14ac:dyDescent="0.25">
      <c r="A169" t="s">
        <v>318</v>
      </c>
      <c r="B169" s="8" t="s">
        <v>318</v>
      </c>
      <c r="C169" s="8" t="s">
        <v>247</v>
      </c>
      <c r="D169" s="9">
        <v>0</v>
      </c>
      <c r="E169" s="9">
        <v>0</v>
      </c>
      <c r="F169" s="9">
        <v>0</v>
      </c>
      <c r="G169" s="9">
        <v>0</v>
      </c>
      <c r="H169" s="7">
        <f t="shared" si="55"/>
        <v>0</v>
      </c>
      <c r="I169" s="8" t="s">
        <v>318</v>
      </c>
      <c r="J169" s="9">
        <v>148.75</v>
      </c>
      <c r="K169" s="9">
        <v>500</v>
      </c>
      <c r="L169" s="9">
        <v>0</v>
      </c>
      <c r="M169" s="9">
        <v>351.25</v>
      </c>
      <c r="N169" s="7">
        <f t="shared" si="56"/>
        <v>0.29749999999999999</v>
      </c>
      <c r="O169" s="8" t="s">
        <v>318</v>
      </c>
      <c r="P169" s="9">
        <v>500</v>
      </c>
      <c r="Q169" s="9">
        <v>500</v>
      </c>
      <c r="R169" s="9">
        <v>0</v>
      </c>
      <c r="S169" s="8" t="s">
        <v>318</v>
      </c>
      <c r="T169" s="9">
        <v>500</v>
      </c>
      <c r="U169" s="9">
        <v>148.75</v>
      </c>
      <c r="V169" s="8" t="s">
        <v>318</v>
      </c>
      <c r="W169" s="9">
        <v>0</v>
      </c>
      <c r="X169" s="9">
        <f t="shared" si="59"/>
        <v>148.75</v>
      </c>
      <c r="Y169" s="9">
        <f t="shared" si="60"/>
        <v>351.25</v>
      </c>
      <c r="Z169" s="7">
        <f t="shared" si="57"/>
        <v>0.70250000000000001</v>
      </c>
      <c r="AA169" s="8" t="s">
        <v>318</v>
      </c>
    </row>
    <row r="170" spans="1:27" hidden="1" outlineLevel="1" x14ac:dyDescent="0.25">
      <c r="A170" t="s">
        <v>318</v>
      </c>
      <c r="B170" s="8" t="s">
        <v>318</v>
      </c>
      <c r="C170" s="8" t="s">
        <v>248</v>
      </c>
      <c r="D170" s="9">
        <v>110.94</v>
      </c>
      <c r="E170" s="9">
        <v>87.5</v>
      </c>
      <c r="F170" s="9">
        <v>0</v>
      </c>
      <c r="G170" s="9">
        <v>-23.44</v>
      </c>
      <c r="H170" s="7">
        <f t="shared" si="55"/>
        <v>1.2678857142857143</v>
      </c>
      <c r="I170" s="8" t="s">
        <v>318</v>
      </c>
      <c r="J170" s="9">
        <v>992.5</v>
      </c>
      <c r="K170" s="9">
        <v>1050</v>
      </c>
      <c r="L170" s="9">
        <v>0</v>
      </c>
      <c r="M170" s="9">
        <v>57.5</v>
      </c>
      <c r="N170" s="7">
        <f t="shared" si="56"/>
        <v>0.94523809523809521</v>
      </c>
      <c r="O170" s="8" t="s">
        <v>318</v>
      </c>
      <c r="P170" s="9">
        <v>1050</v>
      </c>
      <c r="Q170" s="9">
        <v>1050</v>
      </c>
      <c r="R170" s="9">
        <v>0</v>
      </c>
      <c r="S170" s="8" t="s">
        <v>318</v>
      </c>
      <c r="T170" s="9">
        <v>1050</v>
      </c>
      <c r="U170" s="9">
        <v>992.5</v>
      </c>
      <c r="V170" s="8" t="s">
        <v>318</v>
      </c>
      <c r="W170" s="9">
        <v>0</v>
      </c>
      <c r="X170" s="9">
        <f t="shared" si="59"/>
        <v>992.5</v>
      </c>
      <c r="Y170" s="9">
        <f t="shared" si="60"/>
        <v>57.5</v>
      </c>
      <c r="Z170" s="7">
        <f t="shared" si="57"/>
        <v>5.4761904761904762E-2</v>
      </c>
      <c r="AA170" s="8" t="s">
        <v>318</v>
      </c>
    </row>
    <row r="171" spans="1:27" hidden="1" outlineLevel="1" x14ac:dyDescent="0.25">
      <c r="A171" t="s">
        <v>318</v>
      </c>
      <c r="B171" s="8" t="s">
        <v>318</v>
      </c>
      <c r="C171" s="8" t="s">
        <v>249</v>
      </c>
      <c r="D171" s="9">
        <v>0</v>
      </c>
      <c r="E171" s="9">
        <v>0</v>
      </c>
      <c r="F171" s="9">
        <v>0</v>
      </c>
      <c r="G171" s="9">
        <v>0</v>
      </c>
      <c r="H171" s="7">
        <f t="shared" si="55"/>
        <v>0</v>
      </c>
      <c r="I171" s="8" t="s">
        <v>318</v>
      </c>
      <c r="J171" s="9">
        <v>178</v>
      </c>
      <c r="K171" s="9">
        <v>0</v>
      </c>
      <c r="L171" s="9">
        <v>0</v>
      </c>
      <c r="M171" s="9">
        <v>-178</v>
      </c>
      <c r="N171" s="7">
        <f t="shared" si="56"/>
        <v>0</v>
      </c>
      <c r="O171" s="8" t="s">
        <v>318</v>
      </c>
      <c r="P171" s="9">
        <v>0</v>
      </c>
      <c r="Q171" s="9">
        <v>0</v>
      </c>
      <c r="R171" s="9">
        <v>0</v>
      </c>
      <c r="S171" s="8" t="s">
        <v>318</v>
      </c>
      <c r="T171" s="9">
        <v>0</v>
      </c>
      <c r="U171" s="9">
        <v>178</v>
      </c>
      <c r="V171" s="8" t="s">
        <v>318</v>
      </c>
      <c r="W171" s="9">
        <v>0</v>
      </c>
      <c r="X171" s="9">
        <f t="shared" si="59"/>
        <v>178</v>
      </c>
      <c r="Y171" s="9">
        <f t="shared" si="60"/>
        <v>-178</v>
      </c>
      <c r="Z171" s="7">
        <f t="shared" si="57"/>
        <v>0</v>
      </c>
      <c r="AA171" s="8" t="s">
        <v>318</v>
      </c>
    </row>
    <row r="172" spans="1:27" hidden="1" outlineLevel="1" x14ac:dyDescent="0.25">
      <c r="A172" t="s">
        <v>318</v>
      </c>
      <c r="B172" s="8" t="s">
        <v>318</v>
      </c>
      <c r="C172" s="8" t="s">
        <v>250</v>
      </c>
      <c r="D172" s="9">
        <v>0</v>
      </c>
      <c r="E172" s="9">
        <v>0</v>
      </c>
      <c r="F172" s="9">
        <v>0</v>
      </c>
      <c r="G172" s="9">
        <v>0</v>
      </c>
      <c r="H172" s="7">
        <f t="shared" si="55"/>
        <v>0</v>
      </c>
      <c r="I172" s="8" t="s">
        <v>318</v>
      </c>
      <c r="J172" s="9">
        <v>473.53</v>
      </c>
      <c r="K172" s="9">
        <v>0</v>
      </c>
      <c r="L172" s="9">
        <v>0</v>
      </c>
      <c r="M172" s="9">
        <v>-473.53</v>
      </c>
      <c r="N172" s="7">
        <f t="shared" si="56"/>
        <v>0</v>
      </c>
      <c r="O172" s="8" t="s">
        <v>318</v>
      </c>
      <c r="P172" s="9">
        <v>0</v>
      </c>
      <c r="Q172" s="9">
        <v>0</v>
      </c>
      <c r="R172" s="9">
        <v>0</v>
      </c>
      <c r="S172" s="8" t="s">
        <v>318</v>
      </c>
      <c r="T172" s="9">
        <v>0</v>
      </c>
      <c r="U172" s="9">
        <v>473.53</v>
      </c>
      <c r="V172" s="8" t="s">
        <v>318</v>
      </c>
      <c r="W172" s="9">
        <v>0</v>
      </c>
      <c r="X172" s="9">
        <f t="shared" si="59"/>
        <v>473.53</v>
      </c>
      <c r="Y172" s="9">
        <f t="shared" si="60"/>
        <v>-473.53</v>
      </c>
      <c r="Z172" s="7">
        <f t="shared" si="57"/>
        <v>0</v>
      </c>
      <c r="AA172" s="8" t="s">
        <v>318</v>
      </c>
    </row>
    <row r="173" spans="1:27" hidden="1" outlineLevel="1" x14ac:dyDescent="0.25">
      <c r="A173" t="s">
        <v>318</v>
      </c>
      <c r="B173" s="8" t="s">
        <v>318</v>
      </c>
      <c r="C173" s="8" t="s">
        <v>251</v>
      </c>
      <c r="D173" s="9">
        <v>0</v>
      </c>
      <c r="E173" s="9">
        <v>0</v>
      </c>
      <c r="F173" s="9">
        <v>0</v>
      </c>
      <c r="G173" s="9">
        <v>0</v>
      </c>
      <c r="H173" s="7">
        <f t="shared" si="55"/>
        <v>0</v>
      </c>
      <c r="I173" s="8" t="s">
        <v>318</v>
      </c>
      <c r="J173" s="9">
        <v>592.73</v>
      </c>
      <c r="K173" s="9">
        <v>700</v>
      </c>
      <c r="L173" s="9">
        <v>0</v>
      </c>
      <c r="M173" s="9">
        <v>107.27</v>
      </c>
      <c r="N173" s="7">
        <f t="shared" si="56"/>
        <v>0.84675714285714287</v>
      </c>
      <c r="O173" s="8" t="s">
        <v>318</v>
      </c>
      <c r="P173" s="9">
        <v>700</v>
      </c>
      <c r="Q173" s="9">
        <v>700</v>
      </c>
      <c r="R173" s="9">
        <v>0</v>
      </c>
      <c r="S173" s="8" t="s">
        <v>318</v>
      </c>
      <c r="T173" s="9">
        <v>700</v>
      </c>
      <c r="U173" s="9">
        <v>592.73</v>
      </c>
      <c r="V173" s="8" t="s">
        <v>318</v>
      </c>
      <c r="W173" s="9">
        <v>0</v>
      </c>
      <c r="X173" s="9">
        <f t="shared" si="59"/>
        <v>592.73</v>
      </c>
      <c r="Y173" s="9">
        <f t="shared" si="60"/>
        <v>107.26999999999998</v>
      </c>
      <c r="Z173" s="7">
        <f t="shared" si="57"/>
        <v>0.15324285714285713</v>
      </c>
      <c r="AA173" s="8" t="s">
        <v>318</v>
      </c>
    </row>
    <row r="174" spans="1:27" hidden="1" outlineLevel="1" x14ac:dyDescent="0.25">
      <c r="A174" t="s">
        <v>318</v>
      </c>
      <c r="B174" s="8" t="s">
        <v>318</v>
      </c>
      <c r="C174" s="8" t="s">
        <v>252</v>
      </c>
      <c r="D174" s="9">
        <v>3.52</v>
      </c>
      <c r="E174" s="9">
        <v>0</v>
      </c>
      <c r="F174" s="9">
        <v>0</v>
      </c>
      <c r="G174" s="9">
        <v>-3.52</v>
      </c>
      <c r="H174" s="7">
        <f t="shared" si="55"/>
        <v>0</v>
      </c>
      <c r="I174" s="8" t="s">
        <v>318</v>
      </c>
      <c r="J174" s="9">
        <v>1048.4100000000001</v>
      </c>
      <c r="K174" s="9">
        <v>880</v>
      </c>
      <c r="L174" s="9">
        <v>0</v>
      </c>
      <c r="M174" s="9">
        <v>-168.41</v>
      </c>
      <c r="N174" s="7">
        <f t="shared" si="56"/>
        <v>1.1913750000000001</v>
      </c>
      <c r="O174" s="8" t="s">
        <v>318</v>
      </c>
      <c r="P174" s="9">
        <v>880</v>
      </c>
      <c r="Q174" s="9">
        <v>880</v>
      </c>
      <c r="R174" s="9">
        <v>0</v>
      </c>
      <c r="S174" s="8" t="s">
        <v>318</v>
      </c>
      <c r="T174" s="9">
        <v>880</v>
      </c>
      <c r="U174" s="9">
        <v>1048.4100000000001</v>
      </c>
      <c r="V174" s="8" t="s">
        <v>318</v>
      </c>
      <c r="W174" s="9">
        <v>0</v>
      </c>
      <c r="X174" s="9">
        <f t="shared" si="59"/>
        <v>1048.4100000000001</v>
      </c>
      <c r="Y174" s="9">
        <f t="shared" si="60"/>
        <v>-168.41000000000008</v>
      </c>
      <c r="Z174" s="7">
        <f t="shared" si="57"/>
        <v>-0.1913750000000001</v>
      </c>
      <c r="AA174" s="8" t="s">
        <v>318</v>
      </c>
    </row>
    <row r="175" spans="1:27" hidden="1" outlineLevel="1" x14ac:dyDescent="0.25">
      <c r="A175" t="s">
        <v>318</v>
      </c>
      <c r="B175" s="8" t="s">
        <v>318</v>
      </c>
      <c r="C175" s="8" t="s">
        <v>253</v>
      </c>
      <c r="D175" s="9">
        <v>0</v>
      </c>
      <c r="E175" s="9">
        <v>98.45</v>
      </c>
      <c r="F175" s="9">
        <v>0</v>
      </c>
      <c r="G175" s="9">
        <v>98.45</v>
      </c>
      <c r="H175" s="7">
        <f t="shared" si="55"/>
        <v>0</v>
      </c>
      <c r="I175" s="8" t="s">
        <v>318</v>
      </c>
      <c r="J175" s="9">
        <v>998.36</v>
      </c>
      <c r="K175" s="9">
        <v>1181.4000000000001</v>
      </c>
      <c r="L175" s="9">
        <v>0</v>
      </c>
      <c r="M175" s="9">
        <v>183.04</v>
      </c>
      <c r="N175" s="7">
        <f t="shared" si="56"/>
        <v>0.84506517690875227</v>
      </c>
      <c r="O175" s="8" t="s">
        <v>318</v>
      </c>
      <c r="P175" s="9">
        <v>1181.4000000000001</v>
      </c>
      <c r="Q175" s="9">
        <v>1181.4000000000001</v>
      </c>
      <c r="R175" s="9">
        <v>0</v>
      </c>
      <c r="S175" s="8" t="s">
        <v>318</v>
      </c>
      <c r="T175" s="9">
        <v>1181.4000000000001</v>
      </c>
      <c r="U175" s="9">
        <v>998.36</v>
      </c>
      <c r="V175" s="8" t="s">
        <v>318</v>
      </c>
      <c r="W175" s="9">
        <v>0</v>
      </c>
      <c r="X175" s="9">
        <f t="shared" si="59"/>
        <v>998.36</v>
      </c>
      <c r="Y175" s="9">
        <f t="shared" si="60"/>
        <v>183.04000000000008</v>
      </c>
      <c r="Z175" s="7">
        <f t="shared" si="57"/>
        <v>0.15493482309124773</v>
      </c>
      <c r="AA175" s="8" t="s">
        <v>318</v>
      </c>
    </row>
    <row r="176" spans="1:27" collapsed="1" x14ac:dyDescent="0.25">
      <c r="A176" t="s">
        <v>318</v>
      </c>
      <c r="B176" s="25" t="s">
        <v>271</v>
      </c>
      <c r="C176" s="25"/>
      <c r="D176" s="16">
        <f>SUM(D177:D187)</f>
        <v>10730.539999999999</v>
      </c>
      <c r="E176" s="16">
        <f>SUM(E177:E187)</f>
        <v>265.3</v>
      </c>
      <c r="F176" s="16">
        <f>SUM(F177:F187)</f>
        <v>0</v>
      </c>
      <c r="G176" s="16">
        <f>SUM(G177:G187)</f>
        <v>-10465.24</v>
      </c>
      <c r="H176" s="17">
        <f t="shared" si="55"/>
        <v>40.446814926498298</v>
      </c>
      <c r="I176" s="15" t="s">
        <v>318</v>
      </c>
      <c r="J176" s="16">
        <f>SUM(J177:J187)</f>
        <v>31824.639999999999</v>
      </c>
      <c r="K176" s="16">
        <f>SUM(K177:K187)</f>
        <v>25554.219999999998</v>
      </c>
      <c r="L176" s="16">
        <f>SUM(L177:L187)</f>
        <v>0</v>
      </c>
      <c r="M176" s="16">
        <f>SUM(M177:M187)</f>
        <v>-6270.42</v>
      </c>
      <c r="N176" s="17">
        <f t="shared" si="56"/>
        <v>1.2453770844893721</v>
      </c>
      <c r="O176" s="15" t="s">
        <v>318</v>
      </c>
      <c r="P176" s="16">
        <f>SUM(P177:P187)</f>
        <v>25859.219999999998</v>
      </c>
      <c r="Q176" s="16">
        <f>SUM(Q177:Q187)</f>
        <v>25554.219999999998</v>
      </c>
      <c r="R176" s="16">
        <f>SUM(R177:R187)</f>
        <v>305</v>
      </c>
      <c r="S176" s="15" t="s">
        <v>318</v>
      </c>
      <c r="T176" s="16">
        <f t="shared" ref="T176:Y176" si="61">SUM(T177:T187)</f>
        <v>25554.219999999998</v>
      </c>
      <c r="U176" s="16">
        <f t="shared" si="61"/>
        <v>31824.639999999999</v>
      </c>
      <c r="V176" s="16">
        <f t="shared" si="61"/>
        <v>0</v>
      </c>
      <c r="W176" s="16">
        <f t="shared" si="61"/>
        <v>0</v>
      </c>
      <c r="X176" s="16">
        <f t="shared" si="61"/>
        <v>31824.639999999999</v>
      </c>
      <c r="Y176" s="16">
        <f t="shared" si="61"/>
        <v>-6270.42</v>
      </c>
      <c r="Z176" s="17">
        <f t="shared" si="57"/>
        <v>-0.24537708448937204</v>
      </c>
      <c r="AA176" s="16"/>
    </row>
    <row r="177" spans="1:27" hidden="1" outlineLevel="1" x14ac:dyDescent="0.25">
      <c r="A177" t="s">
        <v>318</v>
      </c>
      <c r="B177" s="8" t="s">
        <v>318</v>
      </c>
      <c r="C177" s="8" t="s">
        <v>272</v>
      </c>
      <c r="D177" s="9">
        <v>0</v>
      </c>
      <c r="E177" s="9">
        <v>0</v>
      </c>
      <c r="F177" s="9">
        <v>0</v>
      </c>
      <c r="G177" s="9">
        <v>0</v>
      </c>
      <c r="H177" s="7">
        <f t="shared" si="55"/>
        <v>0</v>
      </c>
      <c r="I177" s="8" t="s">
        <v>318</v>
      </c>
      <c r="J177" s="9">
        <v>1826.95</v>
      </c>
      <c r="K177" s="9">
        <v>1827</v>
      </c>
      <c r="L177" s="9">
        <v>0</v>
      </c>
      <c r="M177" s="9">
        <v>0.05</v>
      </c>
      <c r="N177" s="7">
        <f t="shared" si="56"/>
        <v>0.99997263273125347</v>
      </c>
      <c r="O177" s="8" t="s">
        <v>318</v>
      </c>
      <c r="P177" s="9">
        <v>1581</v>
      </c>
      <c r="Q177" s="9">
        <v>1827</v>
      </c>
      <c r="R177" s="9">
        <v>-246</v>
      </c>
      <c r="S177" s="8" t="s">
        <v>318</v>
      </c>
      <c r="T177" s="9">
        <v>1827</v>
      </c>
      <c r="U177" s="9">
        <v>1826.95</v>
      </c>
      <c r="V177" s="8" t="s">
        <v>318</v>
      </c>
      <c r="W177" s="9">
        <v>0</v>
      </c>
      <c r="X177" s="9">
        <f t="shared" ref="X177:X187" si="62">U177+IF(V177 = "", 0, V177)+W177</f>
        <v>1826.95</v>
      </c>
      <c r="Y177" s="9">
        <f t="shared" ref="Y177:Y187" si="63">T177-X177</f>
        <v>4.9999999999954525E-2</v>
      </c>
      <c r="Z177" s="7">
        <f t="shared" si="57"/>
        <v>2.73672687465542E-5</v>
      </c>
      <c r="AA177" s="8" t="s">
        <v>318</v>
      </c>
    </row>
    <row r="178" spans="1:27" hidden="1" outlineLevel="1" x14ac:dyDescent="0.25">
      <c r="A178" t="s">
        <v>318</v>
      </c>
      <c r="B178" s="8" t="s">
        <v>318</v>
      </c>
      <c r="C178" s="8" t="s">
        <v>273</v>
      </c>
      <c r="D178" s="9">
        <v>0</v>
      </c>
      <c r="E178" s="9">
        <v>0</v>
      </c>
      <c r="F178" s="9">
        <v>0</v>
      </c>
      <c r="G178" s="9">
        <v>0</v>
      </c>
      <c r="H178" s="7">
        <f t="shared" si="55"/>
        <v>0</v>
      </c>
      <c r="I178" s="8" t="s">
        <v>318</v>
      </c>
      <c r="J178" s="9">
        <v>1267</v>
      </c>
      <c r="K178" s="9">
        <v>0</v>
      </c>
      <c r="L178" s="9">
        <v>0</v>
      </c>
      <c r="M178" s="9">
        <v>-1267</v>
      </c>
      <c r="N178" s="7">
        <f t="shared" si="56"/>
        <v>0</v>
      </c>
      <c r="O178" s="8" t="s">
        <v>318</v>
      </c>
      <c r="P178" s="9">
        <v>0</v>
      </c>
      <c r="Q178" s="9">
        <v>0</v>
      </c>
      <c r="R178" s="9">
        <v>0</v>
      </c>
      <c r="S178" s="8" t="s">
        <v>318</v>
      </c>
      <c r="T178" s="9">
        <v>0</v>
      </c>
      <c r="U178" s="9">
        <v>1267</v>
      </c>
      <c r="V178" s="8" t="s">
        <v>318</v>
      </c>
      <c r="W178" s="9">
        <v>0</v>
      </c>
      <c r="X178" s="9">
        <f t="shared" si="62"/>
        <v>1267</v>
      </c>
      <c r="Y178" s="9">
        <f t="shared" si="63"/>
        <v>-1267</v>
      </c>
      <c r="Z178" s="7">
        <f t="shared" si="57"/>
        <v>0</v>
      </c>
      <c r="AA178" s="8" t="s">
        <v>318</v>
      </c>
    </row>
    <row r="179" spans="1:27" hidden="1" outlineLevel="1" x14ac:dyDescent="0.25">
      <c r="A179" t="s">
        <v>318</v>
      </c>
      <c r="B179" s="8" t="s">
        <v>318</v>
      </c>
      <c r="C179" s="8" t="s">
        <v>274</v>
      </c>
      <c r="D179" s="9">
        <v>0</v>
      </c>
      <c r="E179" s="9">
        <v>0</v>
      </c>
      <c r="F179" s="9">
        <v>0</v>
      </c>
      <c r="G179" s="9">
        <v>0</v>
      </c>
      <c r="H179" s="7">
        <f t="shared" si="55"/>
        <v>0</v>
      </c>
      <c r="I179" s="8" t="s">
        <v>318</v>
      </c>
      <c r="J179" s="9">
        <v>4497.22</v>
      </c>
      <c r="K179" s="9">
        <v>9324</v>
      </c>
      <c r="L179" s="9">
        <v>0</v>
      </c>
      <c r="M179" s="9">
        <v>4826.78</v>
      </c>
      <c r="N179" s="7">
        <f t="shared" si="56"/>
        <v>0.48232732732732736</v>
      </c>
      <c r="O179" s="8" t="s">
        <v>318</v>
      </c>
      <c r="P179" s="9">
        <v>9324</v>
      </c>
      <c r="Q179" s="9">
        <v>9324</v>
      </c>
      <c r="R179" s="9">
        <v>0</v>
      </c>
      <c r="S179" s="8" t="s">
        <v>318</v>
      </c>
      <c r="T179" s="9">
        <v>9324</v>
      </c>
      <c r="U179" s="9">
        <v>4497.22</v>
      </c>
      <c r="V179" s="8" t="s">
        <v>318</v>
      </c>
      <c r="W179" s="9">
        <v>0</v>
      </c>
      <c r="X179" s="9">
        <f t="shared" si="62"/>
        <v>4497.22</v>
      </c>
      <c r="Y179" s="9">
        <f t="shared" si="63"/>
        <v>4826.78</v>
      </c>
      <c r="Z179" s="7">
        <f t="shared" si="57"/>
        <v>0.5176726726726727</v>
      </c>
      <c r="AA179" s="8" t="s">
        <v>318</v>
      </c>
    </row>
    <row r="180" spans="1:27" hidden="1" outlineLevel="1" x14ac:dyDescent="0.25">
      <c r="A180" t="s">
        <v>318</v>
      </c>
      <c r="B180" s="8" t="s">
        <v>318</v>
      </c>
      <c r="C180" s="8" t="s">
        <v>275</v>
      </c>
      <c r="D180" s="9">
        <v>0</v>
      </c>
      <c r="E180" s="9">
        <v>0</v>
      </c>
      <c r="F180" s="9">
        <v>0</v>
      </c>
      <c r="G180" s="9">
        <v>0</v>
      </c>
      <c r="H180" s="7">
        <f t="shared" si="55"/>
        <v>0</v>
      </c>
      <c r="I180" s="8" t="s">
        <v>318</v>
      </c>
      <c r="J180" s="9">
        <v>2308.15</v>
      </c>
      <c r="K180" s="9">
        <v>1000</v>
      </c>
      <c r="L180" s="9">
        <v>0</v>
      </c>
      <c r="M180" s="9">
        <v>-1308.1500000000001</v>
      </c>
      <c r="N180" s="7">
        <f t="shared" si="56"/>
        <v>2.3081499999999999</v>
      </c>
      <c r="O180" s="8" t="s">
        <v>318</v>
      </c>
      <c r="P180" s="9">
        <v>1000</v>
      </c>
      <c r="Q180" s="9">
        <v>1000</v>
      </c>
      <c r="R180" s="9">
        <v>0</v>
      </c>
      <c r="S180" s="8" t="s">
        <v>318</v>
      </c>
      <c r="T180" s="9">
        <v>1000</v>
      </c>
      <c r="U180" s="9">
        <v>2308.15</v>
      </c>
      <c r="V180" s="8" t="s">
        <v>318</v>
      </c>
      <c r="W180" s="9">
        <v>0</v>
      </c>
      <c r="X180" s="9">
        <f t="shared" si="62"/>
        <v>2308.15</v>
      </c>
      <c r="Y180" s="9">
        <f t="shared" si="63"/>
        <v>-1308.1500000000001</v>
      </c>
      <c r="Z180" s="7">
        <f t="shared" si="57"/>
        <v>-1.3081500000000001</v>
      </c>
      <c r="AA180" s="8" t="s">
        <v>318</v>
      </c>
    </row>
    <row r="181" spans="1:27" hidden="1" outlineLevel="1" x14ac:dyDescent="0.25">
      <c r="A181" t="s">
        <v>318</v>
      </c>
      <c r="B181" s="8" t="s">
        <v>318</v>
      </c>
      <c r="C181" s="8" t="s">
        <v>276</v>
      </c>
      <c r="D181" s="9">
        <v>10196</v>
      </c>
      <c r="E181" s="9">
        <v>0</v>
      </c>
      <c r="F181" s="9">
        <v>0</v>
      </c>
      <c r="G181" s="9">
        <v>-10196</v>
      </c>
      <c r="H181" s="7">
        <f t="shared" si="55"/>
        <v>0</v>
      </c>
      <c r="I181" s="8" t="s">
        <v>318</v>
      </c>
      <c r="J181" s="9">
        <v>11209</v>
      </c>
      <c r="K181" s="9">
        <v>499.8</v>
      </c>
      <c r="L181" s="9">
        <v>0</v>
      </c>
      <c r="M181" s="9">
        <v>-10709.2</v>
      </c>
      <c r="N181" s="7">
        <f t="shared" si="56"/>
        <v>22.426970788315327</v>
      </c>
      <c r="O181" s="8" t="s">
        <v>318</v>
      </c>
      <c r="P181" s="9">
        <v>499.8</v>
      </c>
      <c r="Q181" s="9">
        <v>499.8</v>
      </c>
      <c r="R181" s="9">
        <v>0</v>
      </c>
      <c r="S181" s="8" t="s">
        <v>318</v>
      </c>
      <c r="T181" s="9">
        <v>499.8</v>
      </c>
      <c r="U181" s="9">
        <v>11209</v>
      </c>
      <c r="V181" s="8" t="s">
        <v>318</v>
      </c>
      <c r="W181" s="9">
        <v>0</v>
      </c>
      <c r="X181" s="9">
        <f t="shared" si="62"/>
        <v>11209</v>
      </c>
      <c r="Y181" s="9">
        <f t="shared" si="63"/>
        <v>-10709.2</v>
      </c>
      <c r="Z181" s="7">
        <f t="shared" si="57"/>
        <v>-21.426970788315327</v>
      </c>
      <c r="AA181" s="8" t="s">
        <v>318</v>
      </c>
    </row>
    <row r="182" spans="1:27" hidden="1" outlineLevel="1" x14ac:dyDescent="0.25">
      <c r="A182" t="s">
        <v>318</v>
      </c>
      <c r="B182" s="8" t="s">
        <v>318</v>
      </c>
      <c r="C182" s="8" t="s">
        <v>277</v>
      </c>
      <c r="D182" s="9">
        <v>0</v>
      </c>
      <c r="E182" s="9">
        <v>0</v>
      </c>
      <c r="F182" s="9">
        <v>0</v>
      </c>
      <c r="G182" s="9">
        <v>0</v>
      </c>
      <c r="H182" s="7">
        <f t="shared" si="55"/>
        <v>0</v>
      </c>
      <c r="I182" s="8" t="s">
        <v>318</v>
      </c>
      <c r="J182" s="9">
        <v>1945</v>
      </c>
      <c r="K182" s="9">
        <v>1945</v>
      </c>
      <c r="L182" s="9">
        <v>0</v>
      </c>
      <c r="M182" s="9">
        <v>0</v>
      </c>
      <c r="N182" s="7">
        <f t="shared" si="56"/>
        <v>1</v>
      </c>
      <c r="O182" s="8" t="s">
        <v>318</v>
      </c>
      <c r="P182" s="9">
        <v>2807</v>
      </c>
      <c r="Q182" s="9">
        <v>1945</v>
      </c>
      <c r="R182" s="9">
        <v>862</v>
      </c>
      <c r="S182" s="8" t="s">
        <v>318</v>
      </c>
      <c r="T182" s="9">
        <v>1945</v>
      </c>
      <c r="U182" s="9">
        <v>1945</v>
      </c>
      <c r="V182" s="8" t="s">
        <v>318</v>
      </c>
      <c r="W182" s="9">
        <v>0</v>
      </c>
      <c r="X182" s="9">
        <f t="shared" si="62"/>
        <v>1945</v>
      </c>
      <c r="Y182" s="9">
        <f t="shared" si="63"/>
        <v>0</v>
      </c>
      <c r="Z182" s="7">
        <f t="shared" si="57"/>
        <v>0</v>
      </c>
      <c r="AA182" s="8" t="s">
        <v>318</v>
      </c>
    </row>
    <row r="183" spans="1:27" hidden="1" outlineLevel="1" x14ac:dyDescent="0.25">
      <c r="A183" t="s">
        <v>318</v>
      </c>
      <c r="B183" s="8" t="s">
        <v>318</v>
      </c>
      <c r="C183" s="8" t="s">
        <v>278</v>
      </c>
      <c r="D183" s="9">
        <v>486.9</v>
      </c>
      <c r="E183" s="9">
        <v>265.3</v>
      </c>
      <c r="F183" s="9">
        <v>0</v>
      </c>
      <c r="G183" s="9">
        <v>-221.6</v>
      </c>
      <c r="H183" s="7">
        <f t="shared" si="55"/>
        <v>1.8352808141726347</v>
      </c>
      <c r="I183" s="8" t="s">
        <v>318</v>
      </c>
      <c r="J183" s="9">
        <v>3261.88</v>
      </c>
      <c r="K183" s="9">
        <v>3183.62</v>
      </c>
      <c r="L183" s="9">
        <v>0</v>
      </c>
      <c r="M183" s="9">
        <v>-78.260000000000005</v>
      </c>
      <c r="N183" s="7">
        <f t="shared" si="56"/>
        <v>1.0245820795195406</v>
      </c>
      <c r="O183" s="8" t="s">
        <v>318</v>
      </c>
      <c r="P183" s="9">
        <v>3183.62</v>
      </c>
      <c r="Q183" s="9">
        <v>3183.62</v>
      </c>
      <c r="R183" s="9">
        <v>0</v>
      </c>
      <c r="S183" s="8" t="s">
        <v>318</v>
      </c>
      <c r="T183" s="9">
        <v>3183.62</v>
      </c>
      <c r="U183" s="9">
        <v>3261.88</v>
      </c>
      <c r="V183" s="8" t="s">
        <v>318</v>
      </c>
      <c r="W183" s="9">
        <v>0</v>
      </c>
      <c r="X183" s="9">
        <f t="shared" si="62"/>
        <v>3261.88</v>
      </c>
      <c r="Y183" s="9">
        <f t="shared" si="63"/>
        <v>-78.260000000000218</v>
      </c>
      <c r="Z183" s="7">
        <f t="shared" si="57"/>
        <v>-2.4582079519540719E-2</v>
      </c>
      <c r="AA183" s="8" t="s">
        <v>318</v>
      </c>
    </row>
    <row r="184" spans="1:27" hidden="1" outlineLevel="1" x14ac:dyDescent="0.25">
      <c r="A184" t="s">
        <v>318</v>
      </c>
      <c r="B184" s="8" t="s">
        <v>318</v>
      </c>
      <c r="C184" s="8" t="s">
        <v>279</v>
      </c>
      <c r="D184" s="9">
        <v>0</v>
      </c>
      <c r="E184" s="9">
        <v>0</v>
      </c>
      <c r="F184" s="9">
        <v>0</v>
      </c>
      <c r="G184" s="9">
        <v>0</v>
      </c>
      <c r="H184" s="7">
        <f t="shared" si="55"/>
        <v>0</v>
      </c>
      <c r="I184" s="8" t="s">
        <v>318</v>
      </c>
      <c r="J184" s="9">
        <v>3371</v>
      </c>
      <c r="K184" s="9">
        <v>3371</v>
      </c>
      <c r="L184" s="9">
        <v>0</v>
      </c>
      <c r="M184" s="9">
        <v>0</v>
      </c>
      <c r="N184" s="7">
        <f t="shared" si="56"/>
        <v>1</v>
      </c>
      <c r="O184" s="8" t="s">
        <v>318</v>
      </c>
      <c r="P184" s="9">
        <v>3060</v>
      </c>
      <c r="Q184" s="9">
        <v>3371</v>
      </c>
      <c r="R184" s="9">
        <v>-311</v>
      </c>
      <c r="S184" s="8" t="s">
        <v>318</v>
      </c>
      <c r="T184" s="9">
        <v>3371</v>
      </c>
      <c r="U184" s="9">
        <v>3371</v>
      </c>
      <c r="V184" s="8" t="s">
        <v>318</v>
      </c>
      <c r="W184" s="9">
        <v>0</v>
      </c>
      <c r="X184" s="9">
        <f t="shared" si="62"/>
        <v>3371</v>
      </c>
      <c r="Y184" s="9">
        <f t="shared" si="63"/>
        <v>0</v>
      </c>
      <c r="Z184" s="7">
        <f t="shared" si="57"/>
        <v>0</v>
      </c>
      <c r="AA184" s="8" t="s">
        <v>318</v>
      </c>
    </row>
    <row r="185" spans="1:27" hidden="1" outlineLevel="1" x14ac:dyDescent="0.25">
      <c r="A185" t="s">
        <v>318</v>
      </c>
      <c r="B185" s="8" t="s">
        <v>318</v>
      </c>
      <c r="C185" s="8" t="s">
        <v>280</v>
      </c>
      <c r="D185" s="9">
        <v>47.64</v>
      </c>
      <c r="E185" s="9">
        <v>0</v>
      </c>
      <c r="F185" s="9">
        <v>0</v>
      </c>
      <c r="G185" s="9">
        <v>-47.64</v>
      </c>
      <c r="H185" s="7">
        <f t="shared" si="55"/>
        <v>0</v>
      </c>
      <c r="I185" s="8" t="s">
        <v>318</v>
      </c>
      <c r="J185" s="9">
        <v>869.64</v>
      </c>
      <c r="K185" s="9">
        <v>1061.21</v>
      </c>
      <c r="L185" s="9">
        <v>0</v>
      </c>
      <c r="M185" s="9">
        <v>191.57</v>
      </c>
      <c r="N185" s="7">
        <f t="shared" si="56"/>
        <v>0.8194796505875368</v>
      </c>
      <c r="O185" s="8" t="s">
        <v>318</v>
      </c>
      <c r="P185" s="9">
        <v>1061.21</v>
      </c>
      <c r="Q185" s="9">
        <v>1061.21</v>
      </c>
      <c r="R185" s="9">
        <v>0</v>
      </c>
      <c r="S185" s="8" t="s">
        <v>318</v>
      </c>
      <c r="T185" s="9">
        <v>1061.21</v>
      </c>
      <c r="U185" s="9">
        <v>869.64</v>
      </c>
      <c r="V185" s="8" t="s">
        <v>318</v>
      </c>
      <c r="W185" s="9">
        <v>0</v>
      </c>
      <c r="X185" s="9">
        <f t="shared" si="62"/>
        <v>869.64</v>
      </c>
      <c r="Y185" s="9">
        <f t="shared" si="63"/>
        <v>191.57000000000005</v>
      </c>
      <c r="Z185" s="7">
        <f t="shared" si="57"/>
        <v>0.18052034941246317</v>
      </c>
      <c r="AA185" s="8" t="s">
        <v>318</v>
      </c>
    </row>
    <row r="186" spans="1:27" hidden="1" outlineLevel="1" x14ac:dyDescent="0.25">
      <c r="A186" t="s">
        <v>318</v>
      </c>
      <c r="B186" s="8" t="s">
        <v>318</v>
      </c>
      <c r="C186" s="8" t="s">
        <v>281</v>
      </c>
      <c r="D186" s="9">
        <v>0</v>
      </c>
      <c r="E186" s="9">
        <v>0</v>
      </c>
      <c r="F186" s="9">
        <v>0</v>
      </c>
      <c r="G186" s="9">
        <v>0</v>
      </c>
      <c r="H186" s="7">
        <f t="shared" si="55"/>
        <v>0</v>
      </c>
      <c r="I186" s="8" t="s">
        <v>318</v>
      </c>
      <c r="J186" s="9">
        <v>1268.8</v>
      </c>
      <c r="K186" s="9">
        <v>1968.4</v>
      </c>
      <c r="L186" s="9">
        <v>0</v>
      </c>
      <c r="M186" s="9">
        <v>699.6</v>
      </c>
      <c r="N186" s="7">
        <f t="shared" si="56"/>
        <v>0.64458443405811816</v>
      </c>
      <c r="O186" s="8" t="s">
        <v>318</v>
      </c>
      <c r="P186" s="9">
        <v>1968.4</v>
      </c>
      <c r="Q186" s="9">
        <v>1968.4</v>
      </c>
      <c r="R186" s="9">
        <v>0</v>
      </c>
      <c r="S186" s="8" t="s">
        <v>318</v>
      </c>
      <c r="T186" s="9">
        <v>1968.4</v>
      </c>
      <c r="U186" s="9">
        <v>1268.8</v>
      </c>
      <c r="V186" s="8" t="s">
        <v>318</v>
      </c>
      <c r="W186" s="9">
        <v>0</v>
      </c>
      <c r="X186" s="9">
        <f t="shared" si="62"/>
        <v>1268.8</v>
      </c>
      <c r="Y186" s="9">
        <f t="shared" si="63"/>
        <v>699.60000000000014</v>
      </c>
      <c r="Z186" s="7">
        <f t="shared" si="57"/>
        <v>0.35541556594188178</v>
      </c>
      <c r="AA186" s="8" t="s">
        <v>318</v>
      </c>
    </row>
    <row r="187" spans="1:27" hidden="1" outlineLevel="1" x14ac:dyDescent="0.25">
      <c r="A187" t="s">
        <v>318</v>
      </c>
      <c r="B187" s="8" t="s">
        <v>318</v>
      </c>
      <c r="C187" s="8" t="s">
        <v>282</v>
      </c>
      <c r="D187" s="9">
        <v>0</v>
      </c>
      <c r="E187" s="9">
        <v>0</v>
      </c>
      <c r="F187" s="9">
        <v>0</v>
      </c>
      <c r="G187" s="9">
        <v>0</v>
      </c>
      <c r="H187" s="7">
        <f t="shared" si="55"/>
        <v>0</v>
      </c>
      <c r="I187" s="8" t="s">
        <v>318</v>
      </c>
      <c r="J187" s="9">
        <v>0</v>
      </c>
      <c r="K187" s="9">
        <v>1374.19</v>
      </c>
      <c r="L187" s="9">
        <v>0</v>
      </c>
      <c r="M187" s="9">
        <v>1374.19</v>
      </c>
      <c r="N187" s="7">
        <f t="shared" si="56"/>
        <v>0</v>
      </c>
      <c r="O187" s="8" t="s">
        <v>318</v>
      </c>
      <c r="P187" s="9">
        <v>1374.19</v>
      </c>
      <c r="Q187" s="9">
        <v>1374.19</v>
      </c>
      <c r="R187" s="9">
        <v>0</v>
      </c>
      <c r="S187" s="8" t="s">
        <v>318</v>
      </c>
      <c r="T187" s="9">
        <v>1374.19</v>
      </c>
      <c r="U187" s="9">
        <v>0</v>
      </c>
      <c r="V187" s="8" t="s">
        <v>318</v>
      </c>
      <c r="W187" s="9">
        <v>0</v>
      </c>
      <c r="X187" s="9">
        <f t="shared" si="62"/>
        <v>0</v>
      </c>
      <c r="Y187" s="9">
        <f t="shared" si="63"/>
        <v>1374.19</v>
      </c>
      <c r="Z187" s="7">
        <f t="shared" si="57"/>
        <v>1</v>
      </c>
      <c r="AA187" s="8" t="s">
        <v>318</v>
      </c>
    </row>
    <row r="188" spans="1:27" collapsed="1" x14ac:dyDescent="0.25">
      <c r="A188" t="s">
        <v>318</v>
      </c>
      <c r="B188" s="25" t="s">
        <v>286</v>
      </c>
      <c r="C188" s="25"/>
      <c r="D188" s="16">
        <f>SUM(D189:D191)</f>
        <v>201.06</v>
      </c>
      <c r="E188" s="16">
        <f>SUM(E189:E191)</f>
        <v>0</v>
      </c>
      <c r="F188" s="16">
        <f>SUM(F189:F191)</f>
        <v>0</v>
      </c>
      <c r="G188" s="16">
        <f>SUM(G189:G191)</f>
        <v>-201.06</v>
      </c>
      <c r="H188" s="17">
        <f t="shared" si="55"/>
        <v>0</v>
      </c>
      <c r="I188" s="15" t="s">
        <v>318</v>
      </c>
      <c r="J188" s="16">
        <f>SUM(J189:J191)</f>
        <v>8565.4599999999991</v>
      </c>
      <c r="K188" s="16">
        <f>SUM(K189:K191)</f>
        <v>3500</v>
      </c>
      <c r="L188" s="16">
        <f>SUM(L189:L191)</f>
        <v>0</v>
      </c>
      <c r="M188" s="16">
        <f>SUM(M189:M191)</f>
        <v>-5065.46</v>
      </c>
      <c r="N188" s="17">
        <f t="shared" si="56"/>
        <v>2.4472742857142853</v>
      </c>
      <c r="O188" s="15" t="s">
        <v>318</v>
      </c>
      <c r="P188" s="16">
        <f>SUM(P189:P191)</f>
        <v>3500</v>
      </c>
      <c r="Q188" s="16">
        <f>SUM(Q189:Q191)</f>
        <v>3500</v>
      </c>
      <c r="R188" s="16">
        <f>SUM(R189:R191)</f>
        <v>0</v>
      </c>
      <c r="S188" s="15" t="s">
        <v>318</v>
      </c>
      <c r="T188" s="16">
        <f t="shared" ref="T188:Y188" si="64">SUM(T189:T191)</f>
        <v>3500</v>
      </c>
      <c r="U188" s="16">
        <f t="shared" si="64"/>
        <v>8565.4599999999991</v>
      </c>
      <c r="V188" s="16">
        <f t="shared" si="64"/>
        <v>0</v>
      </c>
      <c r="W188" s="16">
        <f t="shared" si="64"/>
        <v>0</v>
      </c>
      <c r="X188" s="16">
        <f t="shared" si="64"/>
        <v>8565.4599999999991</v>
      </c>
      <c r="Y188" s="16">
        <f t="shared" si="64"/>
        <v>-5065.46</v>
      </c>
      <c r="Z188" s="17">
        <f t="shared" si="57"/>
        <v>-1.4472742857142857</v>
      </c>
      <c r="AA188" s="16"/>
    </row>
    <row r="189" spans="1:27" hidden="1" outlineLevel="1" x14ac:dyDescent="0.25">
      <c r="A189" t="s">
        <v>318</v>
      </c>
      <c r="B189" s="8" t="s">
        <v>318</v>
      </c>
      <c r="C189" s="8" t="s">
        <v>287</v>
      </c>
      <c r="D189" s="9">
        <v>77.37</v>
      </c>
      <c r="E189" s="9">
        <v>0</v>
      </c>
      <c r="F189" s="9">
        <v>0</v>
      </c>
      <c r="G189" s="9">
        <v>-77.37</v>
      </c>
      <c r="H189" s="7">
        <f t="shared" ref="H189:H209" si="65">IF(E189&lt;&gt;0, (D189+F189)/E189, 0)</f>
        <v>0</v>
      </c>
      <c r="I189" s="8" t="s">
        <v>318</v>
      </c>
      <c r="J189" s="9">
        <v>7415.32</v>
      </c>
      <c r="K189" s="9">
        <v>3500</v>
      </c>
      <c r="L189" s="9">
        <v>0</v>
      </c>
      <c r="M189" s="9">
        <v>-3915.32</v>
      </c>
      <c r="N189" s="7">
        <f t="shared" ref="N189:N209" si="66">IF(K189&lt;&gt;0, (J189+L189)/K189, 0)</f>
        <v>2.1186628571428572</v>
      </c>
      <c r="O189" s="8" t="s">
        <v>318</v>
      </c>
      <c r="P189" s="9">
        <v>3500</v>
      </c>
      <c r="Q189" s="9">
        <v>3500</v>
      </c>
      <c r="R189" s="9">
        <v>0</v>
      </c>
      <c r="S189" s="8" t="s">
        <v>318</v>
      </c>
      <c r="T189" s="9">
        <v>3500</v>
      </c>
      <c r="U189" s="9">
        <v>7415.32</v>
      </c>
      <c r="V189" s="8" t="s">
        <v>318</v>
      </c>
      <c r="W189" s="9">
        <v>0</v>
      </c>
      <c r="X189" s="9">
        <f>U189+IF(V189 = "", 0, V189)+W189</f>
        <v>7415.32</v>
      </c>
      <c r="Y189" s="9">
        <f>T189-X189</f>
        <v>-3915.3199999999997</v>
      </c>
      <c r="Z189" s="7">
        <f t="shared" ref="Z189:Z220" si="67">IF(T189&lt;&gt;0, Y189/T189, 0)</f>
        <v>-1.118662857142857</v>
      </c>
      <c r="AA189" s="8" t="s">
        <v>318</v>
      </c>
    </row>
    <row r="190" spans="1:27" hidden="1" outlineLevel="1" x14ac:dyDescent="0.25">
      <c r="A190" t="s">
        <v>318</v>
      </c>
      <c r="B190" s="8" t="s">
        <v>318</v>
      </c>
      <c r="C190" s="8" t="s">
        <v>288</v>
      </c>
      <c r="D190" s="9">
        <v>0</v>
      </c>
      <c r="E190" s="9">
        <v>0</v>
      </c>
      <c r="F190" s="9">
        <v>0</v>
      </c>
      <c r="G190" s="9">
        <v>0</v>
      </c>
      <c r="H190" s="7">
        <f t="shared" si="65"/>
        <v>0</v>
      </c>
      <c r="I190" s="8" t="s">
        <v>318</v>
      </c>
      <c r="J190" s="9">
        <v>11.4</v>
      </c>
      <c r="K190" s="9">
        <v>0</v>
      </c>
      <c r="L190" s="9">
        <v>0</v>
      </c>
      <c r="M190" s="9">
        <v>-11.4</v>
      </c>
      <c r="N190" s="7">
        <f t="shared" si="66"/>
        <v>0</v>
      </c>
      <c r="O190" s="8" t="s">
        <v>318</v>
      </c>
      <c r="P190" s="9">
        <v>0</v>
      </c>
      <c r="Q190" s="9">
        <v>0</v>
      </c>
      <c r="R190" s="9">
        <v>0</v>
      </c>
      <c r="S190" s="8" t="s">
        <v>318</v>
      </c>
      <c r="T190" s="9">
        <v>0</v>
      </c>
      <c r="U190" s="9">
        <v>11.4</v>
      </c>
      <c r="V190" s="8" t="s">
        <v>318</v>
      </c>
      <c r="W190" s="9">
        <v>0</v>
      </c>
      <c r="X190" s="9">
        <f>U190+IF(V190 = "", 0, V190)+W190</f>
        <v>11.4</v>
      </c>
      <c r="Y190" s="9">
        <f>T190-X190</f>
        <v>-11.4</v>
      </c>
      <c r="Z190" s="7">
        <f t="shared" si="67"/>
        <v>0</v>
      </c>
      <c r="AA190" s="8" t="s">
        <v>318</v>
      </c>
    </row>
    <row r="191" spans="1:27" hidden="1" outlineLevel="1" x14ac:dyDescent="0.25">
      <c r="A191" t="s">
        <v>318</v>
      </c>
      <c r="B191" s="8" t="s">
        <v>318</v>
      </c>
      <c r="C191" s="8" t="s">
        <v>289</v>
      </c>
      <c r="D191" s="9">
        <v>123.69</v>
      </c>
      <c r="E191" s="9">
        <v>0</v>
      </c>
      <c r="F191" s="9">
        <v>0</v>
      </c>
      <c r="G191" s="9">
        <v>-123.69</v>
      </c>
      <c r="H191" s="7">
        <f t="shared" si="65"/>
        <v>0</v>
      </c>
      <c r="I191" s="8" t="s">
        <v>318</v>
      </c>
      <c r="J191" s="9">
        <v>1138.74</v>
      </c>
      <c r="K191" s="9">
        <v>0</v>
      </c>
      <c r="L191" s="9">
        <v>0</v>
      </c>
      <c r="M191" s="9">
        <v>-1138.74</v>
      </c>
      <c r="N191" s="7">
        <f t="shared" si="66"/>
        <v>0</v>
      </c>
      <c r="O191" s="8" t="s">
        <v>318</v>
      </c>
      <c r="P191" s="9">
        <v>0</v>
      </c>
      <c r="Q191" s="9">
        <v>0</v>
      </c>
      <c r="R191" s="9">
        <v>0</v>
      </c>
      <c r="S191" s="8" t="s">
        <v>318</v>
      </c>
      <c r="T191" s="9">
        <v>0</v>
      </c>
      <c r="U191" s="9">
        <v>1138.74</v>
      </c>
      <c r="V191" s="8" t="s">
        <v>318</v>
      </c>
      <c r="W191" s="9">
        <v>0</v>
      </c>
      <c r="X191" s="9">
        <f>U191+IF(V191 = "", 0, V191)+W191</f>
        <v>1138.74</v>
      </c>
      <c r="Y191" s="9">
        <f>T191-X191</f>
        <v>-1138.74</v>
      </c>
      <c r="Z191" s="7">
        <f t="shared" si="67"/>
        <v>0</v>
      </c>
      <c r="AA191" s="8" t="s">
        <v>318</v>
      </c>
    </row>
    <row r="192" spans="1:27" collapsed="1" x14ac:dyDescent="0.25">
      <c r="A192" t="s">
        <v>318</v>
      </c>
      <c r="B192" s="25" t="s">
        <v>290</v>
      </c>
      <c r="C192" s="25"/>
      <c r="D192" s="16">
        <f>SUM(D193:D194)</f>
        <v>9721.67</v>
      </c>
      <c r="E192" s="16">
        <f>SUM(E193:E194)</f>
        <v>958.33</v>
      </c>
      <c r="F192" s="16">
        <f>SUM(F193:F194)</f>
        <v>0</v>
      </c>
      <c r="G192" s="16">
        <f>SUM(G193:G194)</f>
        <v>-8763.34</v>
      </c>
      <c r="H192" s="17">
        <f t="shared" si="65"/>
        <v>10.144386589170745</v>
      </c>
      <c r="I192" s="15" t="s">
        <v>318</v>
      </c>
      <c r="J192" s="16">
        <f>SUM(J193:J194)</f>
        <v>100836.90000000001</v>
      </c>
      <c r="K192" s="16">
        <f>SUM(K193:K194)</f>
        <v>94664.26</v>
      </c>
      <c r="L192" s="16">
        <f>SUM(L193:L194)</f>
        <v>0</v>
      </c>
      <c r="M192" s="16">
        <f>SUM(M193:M194)</f>
        <v>-6172.64</v>
      </c>
      <c r="N192" s="17">
        <f t="shared" si="66"/>
        <v>1.0652056013536684</v>
      </c>
      <c r="O192" s="15" t="s">
        <v>318</v>
      </c>
      <c r="P192" s="16">
        <f>SUM(P193:P194)</f>
        <v>94664.26</v>
      </c>
      <c r="Q192" s="16">
        <f>SUM(Q193:Q194)</f>
        <v>94664.26</v>
      </c>
      <c r="R192" s="16">
        <f>SUM(R193:R194)</f>
        <v>0</v>
      </c>
      <c r="S192" s="15" t="s">
        <v>318</v>
      </c>
      <c r="T192" s="16">
        <f t="shared" ref="T192:Y192" si="68">SUM(T193:T194)</f>
        <v>94664.26</v>
      </c>
      <c r="U192" s="16">
        <f t="shared" si="68"/>
        <v>100836.90000000001</v>
      </c>
      <c r="V192" s="16">
        <f t="shared" si="68"/>
        <v>0</v>
      </c>
      <c r="W192" s="16">
        <f t="shared" si="68"/>
        <v>0</v>
      </c>
      <c r="X192" s="16">
        <f t="shared" si="68"/>
        <v>100836.90000000001</v>
      </c>
      <c r="Y192" s="16">
        <f t="shared" si="68"/>
        <v>-6172.6400000000031</v>
      </c>
      <c r="Z192" s="17">
        <f t="shared" si="67"/>
        <v>-6.5205601353668249E-2</v>
      </c>
      <c r="AA192" s="16"/>
    </row>
    <row r="193" spans="1:27" hidden="1" outlineLevel="1" x14ac:dyDescent="0.25">
      <c r="A193" t="s">
        <v>318</v>
      </c>
      <c r="B193" s="8" t="s">
        <v>318</v>
      </c>
      <c r="C193" s="8" t="s">
        <v>291</v>
      </c>
      <c r="D193" s="9">
        <v>9683.8700000000008</v>
      </c>
      <c r="E193" s="9">
        <v>958.33</v>
      </c>
      <c r="F193" s="9">
        <v>0</v>
      </c>
      <c r="G193" s="9">
        <v>-8725.5400000000009</v>
      </c>
      <c r="H193" s="7">
        <f t="shared" si="65"/>
        <v>10.104942973714692</v>
      </c>
      <c r="I193" s="8" t="s">
        <v>318</v>
      </c>
      <c r="J193" s="9">
        <v>99490.05</v>
      </c>
      <c r="K193" s="9">
        <v>94120</v>
      </c>
      <c r="L193" s="9">
        <v>0</v>
      </c>
      <c r="M193" s="9">
        <v>-5370.05</v>
      </c>
      <c r="N193" s="7">
        <f t="shared" si="66"/>
        <v>1.0570553548661283</v>
      </c>
      <c r="O193" s="8" t="s">
        <v>318</v>
      </c>
      <c r="P193" s="9">
        <v>94120</v>
      </c>
      <c r="Q193" s="9">
        <v>94120</v>
      </c>
      <c r="R193" s="9">
        <v>0</v>
      </c>
      <c r="S193" s="8" t="s">
        <v>318</v>
      </c>
      <c r="T193" s="9">
        <v>94120</v>
      </c>
      <c r="U193" s="9">
        <v>99490.05</v>
      </c>
      <c r="V193" s="8" t="s">
        <v>318</v>
      </c>
      <c r="W193" s="9">
        <v>0</v>
      </c>
      <c r="X193" s="9">
        <f>U193+IF(V193 = "", 0, V193)+W193</f>
        <v>99490.05</v>
      </c>
      <c r="Y193" s="9">
        <f>T193-X193</f>
        <v>-5370.0500000000029</v>
      </c>
      <c r="Z193" s="7">
        <f t="shared" si="67"/>
        <v>-5.705535486612838E-2</v>
      </c>
      <c r="AA193" s="8" t="s">
        <v>318</v>
      </c>
    </row>
    <row r="194" spans="1:27" hidden="1" outlineLevel="1" x14ac:dyDescent="0.25">
      <c r="A194" t="s">
        <v>318</v>
      </c>
      <c r="B194" s="8" t="s">
        <v>318</v>
      </c>
      <c r="C194" s="8" t="s">
        <v>292</v>
      </c>
      <c r="D194" s="9">
        <v>37.799999999999997</v>
      </c>
      <c r="E194" s="9">
        <v>0</v>
      </c>
      <c r="F194" s="9">
        <v>0</v>
      </c>
      <c r="G194" s="9">
        <v>-37.799999999999997</v>
      </c>
      <c r="H194" s="7">
        <f t="shared" si="65"/>
        <v>0</v>
      </c>
      <c r="I194" s="8" t="s">
        <v>318</v>
      </c>
      <c r="J194" s="9">
        <v>1346.85</v>
      </c>
      <c r="K194" s="9">
        <v>544.26</v>
      </c>
      <c r="L194" s="9">
        <v>0</v>
      </c>
      <c r="M194" s="9">
        <v>-802.59</v>
      </c>
      <c r="N194" s="7">
        <f t="shared" si="66"/>
        <v>2.4746444713923492</v>
      </c>
      <c r="O194" s="8" t="s">
        <v>318</v>
      </c>
      <c r="P194" s="9">
        <v>544.26</v>
      </c>
      <c r="Q194" s="9">
        <v>544.26</v>
      </c>
      <c r="R194" s="9">
        <v>0</v>
      </c>
      <c r="S194" s="8" t="s">
        <v>318</v>
      </c>
      <c r="T194" s="9">
        <v>544.26</v>
      </c>
      <c r="U194" s="9">
        <v>1346.85</v>
      </c>
      <c r="V194" s="8" t="s">
        <v>318</v>
      </c>
      <c r="W194" s="9">
        <v>0</v>
      </c>
      <c r="X194" s="9">
        <f>U194+IF(V194 = "", 0, V194)+W194</f>
        <v>1346.85</v>
      </c>
      <c r="Y194" s="9">
        <f>T194-X194</f>
        <v>-802.58999999999992</v>
      </c>
      <c r="Z194" s="7">
        <f t="shared" si="67"/>
        <v>-1.4746444713923492</v>
      </c>
      <c r="AA194" s="8" t="s">
        <v>318</v>
      </c>
    </row>
    <row r="195" spans="1:27" collapsed="1" x14ac:dyDescent="0.25">
      <c r="A195" t="s">
        <v>318</v>
      </c>
      <c r="B195" s="25" t="s">
        <v>293</v>
      </c>
      <c r="C195" s="25"/>
      <c r="D195" s="16">
        <f>SUM(D196:D196)</f>
        <v>0</v>
      </c>
      <c r="E195" s="16">
        <f>SUM(E196:E196)</f>
        <v>0</v>
      </c>
      <c r="F195" s="16">
        <f>SUM(F196:F196)</f>
        <v>0</v>
      </c>
      <c r="G195" s="16">
        <f>SUM(G196:G196)</f>
        <v>0</v>
      </c>
      <c r="H195" s="17">
        <f t="shared" si="65"/>
        <v>0</v>
      </c>
      <c r="I195" s="15" t="s">
        <v>318</v>
      </c>
      <c r="J195" s="16">
        <f>SUM(J196:J196)</f>
        <v>61.48</v>
      </c>
      <c r="K195" s="16">
        <f>SUM(K196:K196)</f>
        <v>220.48</v>
      </c>
      <c r="L195" s="16">
        <f>SUM(L196:L196)</f>
        <v>0</v>
      </c>
      <c r="M195" s="16">
        <f>SUM(M196:M196)</f>
        <v>159</v>
      </c>
      <c r="N195" s="17">
        <f t="shared" si="66"/>
        <v>0.27884615384615385</v>
      </c>
      <c r="O195" s="15" t="s">
        <v>318</v>
      </c>
      <c r="P195" s="16">
        <f>SUM(P196:P196)</f>
        <v>220.48</v>
      </c>
      <c r="Q195" s="16">
        <f>SUM(Q196:Q196)</f>
        <v>220.48</v>
      </c>
      <c r="R195" s="16">
        <f>SUM(R196:R196)</f>
        <v>0</v>
      </c>
      <c r="S195" s="15" t="s">
        <v>318</v>
      </c>
      <c r="T195" s="16">
        <f t="shared" ref="T195:Y195" si="69">SUM(T196:T196)</f>
        <v>220.48</v>
      </c>
      <c r="U195" s="16">
        <f t="shared" si="69"/>
        <v>61.48</v>
      </c>
      <c r="V195" s="16">
        <f t="shared" si="69"/>
        <v>0</v>
      </c>
      <c r="W195" s="16">
        <f t="shared" si="69"/>
        <v>0</v>
      </c>
      <c r="X195" s="16">
        <f t="shared" si="69"/>
        <v>61.48</v>
      </c>
      <c r="Y195" s="16">
        <f t="shared" si="69"/>
        <v>159</v>
      </c>
      <c r="Z195" s="17">
        <f t="shared" si="67"/>
        <v>0.72115384615384615</v>
      </c>
      <c r="AA195" s="16"/>
    </row>
    <row r="196" spans="1:27" hidden="1" outlineLevel="1" x14ac:dyDescent="0.25">
      <c r="A196" t="s">
        <v>318</v>
      </c>
      <c r="B196" s="8" t="s">
        <v>318</v>
      </c>
      <c r="C196" s="8" t="s">
        <v>294</v>
      </c>
      <c r="D196" s="9">
        <v>0</v>
      </c>
      <c r="E196" s="9">
        <v>0</v>
      </c>
      <c r="F196" s="9">
        <v>0</v>
      </c>
      <c r="G196" s="9">
        <v>0</v>
      </c>
      <c r="H196" s="7">
        <f t="shared" si="65"/>
        <v>0</v>
      </c>
      <c r="I196" s="8" t="s">
        <v>318</v>
      </c>
      <c r="J196" s="9">
        <v>61.48</v>
      </c>
      <c r="K196" s="9">
        <v>220.48</v>
      </c>
      <c r="L196" s="9">
        <v>0</v>
      </c>
      <c r="M196" s="9">
        <v>159</v>
      </c>
      <c r="N196" s="7">
        <f t="shared" si="66"/>
        <v>0.27884615384615385</v>
      </c>
      <c r="O196" s="8" t="s">
        <v>318</v>
      </c>
      <c r="P196" s="9">
        <v>220.48</v>
      </c>
      <c r="Q196" s="9">
        <v>220.48</v>
      </c>
      <c r="R196" s="9">
        <v>0</v>
      </c>
      <c r="S196" s="8" t="s">
        <v>318</v>
      </c>
      <c r="T196" s="9">
        <v>220.48</v>
      </c>
      <c r="U196" s="9">
        <v>61.48</v>
      </c>
      <c r="V196" s="8" t="s">
        <v>318</v>
      </c>
      <c r="W196" s="9">
        <v>0</v>
      </c>
      <c r="X196" s="9">
        <f>U196+IF(V196 = "", 0, V196)+W196</f>
        <v>61.48</v>
      </c>
      <c r="Y196" s="9">
        <f>T196-X196</f>
        <v>159</v>
      </c>
      <c r="Z196" s="7">
        <f t="shared" si="67"/>
        <v>0.72115384615384615</v>
      </c>
      <c r="AA196" s="8" t="s">
        <v>318</v>
      </c>
    </row>
    <row r="197" spans="1:27" collapsed="1" x14ac:dyDescent="0.25">
      <c r="A197" t="s">
        <v>318</v>
      </c>
      <c r="B197" s="25" t="s">
        <v>296</v>
      </c>
      <c r="C197" s="25"/>
      <c r="D197" s="16">
        <f>SUM(D198:D199)</f>
        <v>0</v>
      </c>
      <c r="E197" s="16">
        <f>SUM(E198:E199)</f>
        <v>0</v>
      </c>
      <c r="F197" s="16">
        <f>SUM(F198:F199)</f>
        <v>0</v>
      </c>
      <c r="G197" s="16">
        <f>SUM(G198:G199)</f>
        <v>0</v>
      </c>
      <c r="H197" s="17">
        <f t="shared" si="65"/>
        <v>0</v>
      </c>
      <c r="I197" s="15" t="s">
        <v>318</v>
      </c>
      <c r="J197" s="16">
        <f>SUM(J198:J199)</f>
        <v>16864.89</v>
      </c>
      <c r="K197" s="16">
        <f>SUM(K198:K199)</f>
        <v>16957.37</v>
      </c>
      <c r="L197" s="16">
        <f>SUM(L198:L199)</f>
        <v>0</v>
      </c>
      <c r="M197" s="16">
        <f>SUM(M198:M199)</f>
        <v>92.48</v>
      </c>
      <c r="N197" s="17">
        <f t="shared" si="66"/>
        <v>0.99454632410568389</v>
      </c>
      <c r="O197" s="15" t="s">
        <v>318</v>
      </c>
      <c r="P197" s="16">
        <f>SUM(P198:P199)</f>
        <v>16957.37</v>
      </c>
      <c r="Q197" s="16">
        <f>SUM(Q198:Q199)</f>
        <v>16957.37</v>
      </c>
      <c r="R197" s="16">
        <f>SUM(R198:R199)</f>
        <v>0</v>
      </c>
      <c r="S197" s="15" t="s">
        <v>318</v>
      </c>
      <c r="T197" s="16">
        <f t="shared" ref="T197:Y197" si="70">SUM(T198:T199)</f>
        <v>16957.37</v>
      </c>
      <c r="U197" s="16">
        <f t="shared" si="70"/>
        <v>16864.89</v>
      </c>
      <c r="V197" s="16">
        <f t="shared" si="70"/>
        <v>0</v>
      </c>
      <c r="W197" s="16">
        <f t="shared" si="70"/>
        <v>0</v>
      </c>
      <c r="X197" s="16">
        <f t="shared" si="70"/>
        <v>16864.89</v>
      </c>
      <c r="Y197" s="16">
        <f t="shared" si="70"/>
        <v>92.479999999999563</v>
      </c>
      <c r="Z197" s="17">
        <f t="shared" si="67"/>
        <v>5.4536758943161331E-3</v>
      </c>
      <c r="AA197" s="16"/>
    </row>
    <row r="198" spans="1:27" hidden="1" outlineLevel="1" x14ac:dyDescent="0.25">
      <c r="A198" t="s">
        <v>318</v>
      </c>
      <c r="B198" s="8" t="s">
        <v>318</v>
      </c>
      <c r="C198" s="8" t="s">
        <v>297</v>
      </c>
      <c r="D198" s="9">
        <v>0</v>
      </c>
      <c r="E198" s="9">
        <v>0</v>
      </c>
      <c r="F198" s="9">
        <v>0</v>
      </c>
      <c r="G198" s="9">
        <v>0</v>
      </c>
      <c r="H198" s="7">
        <f t="shared" si="65"/>
        <v>0</v>
      </c>
      <c r="I198" s="8" t="s">
        <v>318</v>
      </c>
      <c r="J198" s="9">
        <v>9107.52</v>
      </c>
      <c r="K198" s="9">
        <v>9200</v>
      </c>
      <c r="L198" s="9">
        <v>0</v>
      </c>
      <c r="M198" s="9">
        <v>92.48</v>
      </c>
      <c r="N198" s="7">
        <f t="shared" si="66"/>
        <v>0.98994782608695653</v>
      </c>
      <c r="O198" s="8" t="s">
        <v>318</v>
      </c>
      <c r="P198" s="9">
        <v>9200</v>
      </c>
      <c r="Q198" s="9">
        <v>9200</v>
      </c>
      <c r="R198" s="9">
        <v>0</v>
      </c>
      <c r="S198" s="8" t="s">
        <v>318</v>
      </c>
      <c r="T198" s="9">
        <v>9200</v>
      </c>
      <c r="U198" s="9">
        <v>9107.52</v>
      </c>
      <c r="V198" s="8" t="s">
        <v>318</v>
      </c>
      <c r="W198" s="9">
        <v>0</v>
      </c>
      <c r="X198" s="9">
        <f>U198+IF(V198 = "", 0, V198)+W198</f>
        <v>9107.52</v>
      </c>
      <c r="Y198" s="9">
        <f>T198-X198</f>
        <v>92.479999999999563</v>
      </c>
      <c r="Z198" s="7">
        <f t="shared" si="67"/>
        <v>1.005217391304343E-2</v>
      </c>
      <c r="AA198" s="8" t="s">
        <v>318</v>
      </c>
    </row>
    <row r="199" spans="1:27" hidden="1" outlineLevel="1" x14ac:dyDescent="0.25">
      <c r="A199" t="s">
        <v>318</v>
      </c>
      <c r="B199" s="8" t="s">
        <v>318</v>
      </c>
      <c r="C199" s="8" t="s">
        <v>298</v>
      </c>
      <c r="D199" s="9">
        <v>0</v>
      </c>
      <c r="E199" s="9">
        <v>0</v>
      </c>
      <c r="F199" s="9">
        <v>0</v>
      </c>
      <c r="G199" s="9">
        <v>0</v>
      </c>
      <c r="H199" s="7">
        <f t="shared" si="65"/>
        <v>0</v>
      </c>
      <c r="I199" s="8" t="s">
        <v>318</v>
      </c>
      <c r="J199" s="9">
        <v>7757.37</v>
      </c>
      <c r="K199" s="9">
        <v>7757.37</v>
      </c>
      <c r="L199" s="9">
        <v>0</v>
      </c>
      <c r="M199" s="9">
        <v>0</v>
      </c>
      <c r="N199" s="7">
        <f t="shared" si="66"/>
        <v>1</v>
      </c>
      <c r="O199" s="8" t="s">
        <v>318</v>
      </c>
      <c r="P199" s="9">
        <v>7757.37</v>
      </c>
      <c r="Q199" s="9">
        <v>7757.37</v>
      </c>
      <c r="R199" s="9">
        <v>0</v>
      </c>
      <c r="S199" s="8" t="s">
        <v>318</v>
      </c>
      <c r="T199" s="9">
        <v>7757.37</v>
      </c>
      <c r="U199" s="9">
        <v>7757.37</v>
      </c>
      <c r="V199" s="8" t="s">
        <v>318</v>
      </c>
      <c r="W199" s="9">
        <v>0</v>
      </c>
      <c r="X199" s="9">
        <f>U199+IF(V199 = "", 0, V199)+W199</f>
        <v>7757.37</v>
      </c>
      <c r="Y199" s="9">
        <f>T199-X199</f>
        <v>0</v>
      </c>
      <c r="Z199" s="7">
        <f t="shared" si="67"/>
        <v>0</v>
      </c>
      <c r="AA199" s="8" t="s">
        <v>318</v>
      </c>
    </row>
    <row r="200" spans="1:27" collapsed="1" x14ac:dyDescent="0.25">
      <c r="A200" t="s">
        <v>318</v>
      </c>
      <c r="B200" s="25" t="s">
        <v>301</v>
      </c>
      <c r="C200" s="25"/>
      <c r="D200" s="16">
        <f>SUM(D201:D201)</f>
        <v>7045.53</v>
      </c>
      <c r="E200" s="16">
        <f>SUM(E201:E201)</f>
        <v>7040.42</v>
      </c>
      <c r="F200" s="16">
        <f>SUM(F201:F201)</f>
        <v>0</v>
      </c>
      <c r="G200" s="16">
        <f>SUM(G201:G201)</f>
        <v>-5.1100000000000003</v>
      </c>
      <c r="H200" s="17">
        <f t="shared" si="65"/>
        <v>1.0007258089716238</v>
      </c>
      <c r="I200" s="15" t="s">
        <v>318</v>
      </c>
      <c r="J200" s="16">
        <f>SUM(J201:J201)</f>
        <v>84485.53</v>
      </c>
      <c r="K200" s="16">
        <f>SUM(K201:K201)</f>
        <v>84484.99</v>
      </c>
      <c r="L200" s="16">
        <f>SUM(L201:L201)</f>
        <v>0</v>
      </c>
      <c r="M200" s="16">
        <f>SUM(M201:M201)</f>
        <v>-0.54</v>
      </c>
      <c r="N200" s="17">
        <f t="shared" si="66"/>
        <v>1.0000063916679163</v>
      </c>
      <c r="O200" s="15" t="s">
        <v>318</v>
      </c>
      <c r="P200" s="16">
        <f>SUM(P201:P201)</f>
        <v>84484.99</v>
      </c>
      <c r="Q200" s="16">
        <f>SUM(Q201:Q201)</f>
        <v>84484.99</v>
      </c>
      <c r="R200" s="16">
        <f>SUM(R201:R201)</f>
        <v>0</v>
      </c>
      <c r="S200" s="15" t="s">
        <v>318</v>
      </c>
      <c r="T200" s="16">
        <f t="shared" ref="T200:Y200" si="71">SUM(T201:T201)</f>
        <v>84484.99</v>
      </c>
      <c r="U200" s="16">
        <f t="shared" si="71"/>
        <v>84485.53</v>
      </c>
      <c r="V200" s="16">
        <f t="shared" si="71"/>
        <v>0</v>
      </c>
      <c r="W200" s="16">
        <f t="shared" si="71"/>
        <v>0</v>
      </c>
      <c r="X200" s="16">
        <f t="shared" si="71"/>
        <v>84485.53</v>
      </c>
      <c r="Y200" s="16">
        <f t="shared" si="71"/>
        <v>-0.53999999999359716</v>
      </c>
      <c r="Z200" s="17">
        <f t="shared" si="67"/>
        <v>-6.3916679163197763E-6</v>
      </c>
      <c r="AA200" s="16"/>
    </row>
    <row r="201" spans="1:27" hidden="1" outlineLevel="1" x14ac:dyDescent="0.25">
      <c r="A201" t="s">
        <v>318</v>
      </c>
      <c r="B201" s="8" t="s">
        <v>318</v>
      </c>
      <c r="C201" s="8" t="s">
        <v>302</v>
      </c>
      <c r="D201" s="9">
        <v>7045.53</v>
      </c>
      <c r="E201" s="9">
        <v>7040.42</v>
      </c>
      <c r="F201" s="9">
        <v>0</v>
      </c>
      <c r="G201" s="9">
        <v>-5.1100000000000003</v>
      </c>
      <c r="H201" s="7">
        <f t="shared" si="65"/>
        <v>1.0007258089716238</v>
      </c>
      <c r="I201" s="8" t="s">
        <v>318</v>
      </c>
      <c r="J201" s="9">
        <v>84485.53</v>
      </c>
      <c r="K201" s="9">
        <v>84484.99</v>
      </c>
      <c r="L201" s="9">
        <v>0</v>
      </c>
      <c r="M201" s="9">
        <v>-0.54</v>
      </c>
      <c r="N201" s="7">
        <f t="shared" si="66"/>
        <v>1.0000063916679163</v>
      </c>
      <c r="O201" s="8" t="s">
        <v>318</v>
      </c>
      <c r="P201" s="9">
        <v>84484.99</v>
      </c>
      <c r="Q201" s="9">
        <v>84484.99</v>
      </c>
      <c r="R201" s="9">
        <v>0</v>
      </c>
      <c r="S201" s="8" t="s">
        <v>318</v>
      </c>
      <c r="T201" s="9">
        <v>84484.99</v>
      </c>
      <c r="U201" s="9">
        <v>84485.53</v>
      </c>
      <c r="V201" s="8" t="s">
        <v>318</v>
      </c>
      <c r="W201" s="9">
        <v>0</v>
      </c>
      <c r="X201" s="9">
        <f>U201+IF(V201 = "", 0, V201)+W201</f>
        <v>84485.53</v>
      </c>
      <c r="Y201" s="9">
        <f>T201-X201</f>
        <v>-0.53999999999359716</v>
      </c>
      <c r="Z201" s="7">
        <f t="shared" si="67"/>
        <v>-6.3916679163197763E-6</v>
      </c>
      <c r="AA201" s="8" t="s">
        <v>318</v>
      </c>
    </row>
    <row r="202" spans="1:27" collapsed="1" x14ac:dyDescent="0.25">
      <c r="A202" t="s">
        <v>318</v>
      </c>
      <c r="B202" s="25" t="s">
        <v>303</v>
      </c>
      <c r="C202" s="25"/>
      <c r="D202" s="16">
        <f>SUM(D203:D206)</f>
        <v>191876.7</v>
      </c>
      <c r="E202" s="16">
        <f>SUM(E203:E206)</f>
        <v>3193.26</v>
      </c>
      <c r="F202" s="16">
        <f>SUM(F203:F206)</f>
        <v>0</v>
      </c>
      <c r="G202" s="16">
        <f>SUM(G203:G206)</f>
        <v>-188683.44</v>
      </c>
      <c r="H202" s="17">
        <f t="shared" si="65"/>
        <v>60.08802916142124</v>
      </c>
      <c r="I202" s="15" t="s">
        <v>318</v>
      </c>
      <c r="J202" s="16">
        <f>SUM(J203:J206)</f>
        <v>205218.63999999998</v>
      </c>
      <c r="K202" s="16">
        <f>SUM(K203:K206)</f>
        <v>46367.12</v>
      </c>
      <c r="L202" s="16">
        <f>SUM(L203:L206)</f>
        <v>0</v>
      </c>
      <c r="M202" s="16">
        <f>SUM(M203:M206)</f>
        <v>-158851.51999999999</v>
      </c>
      <c r="N202" s="17">
        <f t="shared" si="66"/>
        <v>4.4259518382854051</v>
      </c>
      <c r="O202" s="15" t="s">
        <v>318</v>
      </c>
      <c r="P202" s="16">
        <f>SUM(P203:P206)</f>
        <v>13219.119999999999</v>
      </c>
      <c r="Q202" s="16">
        <f>SUM(Q203:Q206)</f>
        <v>46367.12</v>
      </c>
      <c r="R202" s="16">
        <f>SUM(R203:R206)</f>
        <v>-33148</v>
      </c>
      <c r="S202" s="15" t="s">
        <v>318</v>
      </c>
      <c r="T202" s="16">
        <f t="shared" ref="T202:Y202" si="72">SUM(T203:T206)</f>
        <v>46367.12</v>
      </c>
      <c r="U202" s="16">
        <f t="shared" si="72"/>
        <v>205218.63999999998</v>
      </c>
      <c r="V202" s="16">
        <f t="shared" si="72"/>
        <v>0</v>
      </c>
      <c r="W202" s="16">
        <f t="shared" si="72"/>
        <v>0</v>
      </c>
      <c r="X202" s="16">
        <f t="shared" si="72"/>
        <v>205218.63999999998</v>
      </c>
      <c r="Y202" s="16">
        <f t="shared" si="72"/>
        <v>-158851.51999999999</v>
      </c>
      <c r="Z202" s="17">
        <f t="shared" si="67"/>
        <v>-3.4259518382854051</v>
      </c>
      <c r="AA202" s="16"/>
    </row>
    <row r="203" spans="1:27" hidden="1" outlineLevel="1" x14ac:dyDescent="0.25">
      <c r="A203" t="s">
        <v>318</v>
      </c>
      <c r="B203" s="8" t="s">
        <v>318</v>
      </c>
      <c r="C203" s="8" t="s">
        <v>304</v>
      </c>
      <c r="D203" s="9">
        <v>173160.31</v>
      </c>
      <c r="E203" s="9">
        <v>3050</v>
      </c>
      <c r="F203" s="9">
        <v>0</v>
      </c>
      <c r="G203" s="9">
        <v>-170110.31</v>
      </c>
      <c r="H203" s="7">
        <f t="shared" si="65"/>
        <v>56.773872131147542</v>
      </c>
      <c r="I203" s="8" t="s">
        <v>318</v>
      </c>
      <c r="J203" s="9">
        <v>173160.31</v>
      </c>
      <c r="K203" s="9">
        <v>36600</v>
      </c>
      <c r="L203" s="9">
        <v>0</v>
      </c>
      <c r="M203" s="9">
        <v>-136560.31</v>
      </c>
      <c r="N203" s="7">
        <f t="shared" si="66"/>
        <v>4.7311560109289621</v>
      </c>
      <c r="O203" s="8" t="s">
        <v>318</v>
      </c>
      <c r="P203" s="9">
        <v>0</v>
      </c>
      <c r="Q203" s="9">
        <v>36600</v>
      </c>
      <c r="R203" s="9">
        <v>-36600</v>
      </c>
      <c r="S203" s="8" t="s">
        <v>318</v>
      </c>
      <c r="T203" s="9">
        <v>36600</v>
      </c>
      <c r="U203" s="9">
        <v>173160.31</v>
      </c>
      <c r="V203" s="8" t="s">
        <v>318</v>
      </c>
      <c r="W203" s="9">
        <v>0</v>
      </c>
      <c r="X203" s="9">
        <f>U203+IF(V203 = "", 0, V203)+W203</f>
        <v>173160.31</v>
      </c>
      <c r="Y203" s="9">
        <f>T203-X203</f>
        <v>-136560.31</v>
      </c>
      <c r="Z203" s="7">
        <f t="shared" si="67"/>
        <v>-3.7311560109289617</v>
      </c>
      <c r="AA203" s="8" t="s">
        <v>318</v>
      </c>
    </row>
    <row r="204" spans="1:27" hidden="1" outlineLevel="1" x14ac:dyDescent="0.25">
      <c r="A204" t="s">
        <v>318</v>
      </c>
      <c r="B204" s="8" t="s">
        <v>318</v>
      </c>
      <c r="C204" s="8" t="s">
        <v>305</v>
      </c>
      <c r="D204" s="9">
        <v>18620.39</v>
      </c>
      <c r="E204" s="9">
        <v>143.26</v>
      </c>
      <c r="F204" s="9">
        <v>0</v>
      </c>
      <c r="G204" s="9">
        <v>-18477.13</v>
      </c>
      <c r="H204" s="7">
        <f t="shared" si="65"/>
        <v>129.97619712411</v>
      </c>
      <c r="I204" s="8" t="s">
        <v>318</v>
      </c>
      <c r="J204" s="9">
        <v>20280.84</v>
      </c>
      <c r="K204" s="9">
        <v>1719.12</v>
      </c>
      <c r="L204" s="9">
        <v>0</v>
      </c>
      <c r="M204" s="9">
        <v>-18561.72</v>
      </c>
      <c r="N204" s="7">
        <f t="shared" si="66"/>
        <v>11.797221834426917</v>
      </c>
      <c r="O204" s="8" t="s">
        <v>318</v>
      </c>
      <c r="P204" s="9">
        <v>1719.12</v>
      </c>
      <c r="Q204" s="9">
        <v>1719.12</v>
      </c>
      <c r="R204" s="9">
        <v>0</v>
      </c>
      <c r="S204" s="8" t="s">
        <v>318</v>
      </c>
      <c r="T204" s="9">
        <v>1719.12</v>
      </c>
      <c r="U204" s="9">
        <v>20280.84</v>
      </c>
      <c r="V204" s="8" t="s">
        <v>318</v>
      </c>
      <c r="W204" s="9">
        <v>0</v>
      </c>
      <c r="X204" s="9">
        <f>U204+IF(V204 = "", 0, V204)+W204</f>
        <v>20280.84</v>
      </c>
      <c r="Y204" s="9">
        <f>T204-X204</f>
        <v>-18561.72</v>
      </c>
      <c r="Z204" s="7">
        <f t="shared" si="67"/>
        <v>-10.797221834426917</v>
      </c>
      <c r="AA204" s="8" t="s">
        <v>318</v>
      </c>
    </row>
    <row r="205" spans="1:27" hidden="1" outlineLevel="1" x14ac:dyDescent="0.25">
      <c r="A205" t="s">
        <v>318</v>
      </c>
      <c r="B205" s="8" t="s">
        <v>318</v>
      </c>
      <c r="C205" s="8" t="s">
        <v>306</v>
      </c>
      <c r="D205" s="9">
        <v>96</v>
      </c>
      <c r="E205" s="9">
        <v>0</v>
      </c>
      <c r="F205" s="9">
        <v>0</v>
      </c>
      <c r="G205" s="9">
        <v>-96</v>
      </c>
      <c r="H205" s="7">
        <f t="shared" si="65"/>
        <v>0</v>
      </c>
      <c r="I205" s="8" t="s">
        <v>318</v>
      </c>
      <c r="J205" s="9">
        <v>3492.99</v>
      </c>
      <c r="K205" s="9">
        <v>0</v>
      </c>
      <c r="L205" s="9">
        <v>0</v>
      </c>
      <c r="M205" s="9">
        <v>-3492.99</v>
      </c>
      <c r="N205" s="7">
        <f t="shared" si="66"/>
        <v>0</v>
      </c>
      <c r="O205" s="8" t="s">
        <v>318</v>
      </c>
      <c r="P205" s="9">
        <v>0</v>
      </c>
      <c r="Q205" s="9">
        <v>0</v>
      </c>
      <c r="R205" s="9">
        <v>0</v>
      </c>
      <c r="S205" s="8" t="s">
        <v>318</v>
      </c>
      <c r="T205" s="9">
        <v>0</v>
      </c>
      <c r="U205" s="9">
        <v>3492.99</v>
      </c>
      <c r="V205" s="8" t="s">
        <v>318</v>
      </c>
      <c r="W205" s="9">
        <v>0</v>
      </c>
      <c r="X205" s="9">
        <f>U205+IF(V205 = "", 0, V205)+W205</f>
        <v>3492.99</v>
      </c>
      <c r="Y205" s="9">
        <f>T205-X205</f>
        <v>-3492.99</v>
      </c>
      <c r="Z205" s="7">
        <f t="shared" si="67"/>
        <v>0</v>
      </c>
      <c r="AA205" s="8" t="s">
        <v>318</v>
      </c>
    </row>
    <row r="206" spans="1:27" hidden="1" outlineLevel="1" x14ac:dyDescent="0.25">
      <c r="A206" t="s">
        <v>318</v>
      </c>
      <c r="B206" s="8" t="s">
        <v>318</v>
      </c>
      <c r="C206" s="8" t="s">
        <v>307</v>
      </c>
      <c r="D206" s="9">
        <v>0</v>
      </c>
      <c r="E206" s="9">
        <v>0</v>
      </c>
      <c r="F206" s="9">
        <v>0</v>
      </c>
      <c r="G206" s="9">
        <v>0</v>
      </c>
      <c r="H206" s="7">
        <f t="shared" si="65"/>
        <v>0</v>
      </c>
      <c r="I206" s="8" t="s">
        <v>318</v>
      </c>
      <c r="J206" s="9">
        <v>8284.5</v>
      </c>
      <c r="K206" s="9">
        <v>8048</v>
      </c>
      <c r="L206" s="9">
        <v>0</v>
      </c>
      <c r="M206" s="9">
        <v>-236.5</v>
      </c>
      <c r="N206" s="7">
        <f t="shared" si="66"/>
        <v>1.0293861829025845</v>
      </c>
      <c r="O206" s="8" t="s">
        <v>318</v>
      </c>
      <c r="P206" s="9">
        <v>11500</v>
      </c>
      <c r="Q206" s="9">
        <v>8048</v>
      </c>
      <c r="R206" s="9">
        <v>3452</v>
      </c>
      <c r="S206" s="8" t="s">
        <v>318</v>
      </c>
      <c r="T206" s="9">
        <v>8048</v>
      </c>
      <c r="U206" s="9">
        <v>8284.5</v>
      </c>
      <c r="V206" s="8" t="s">
        <v>318</v>
      </c>
      <c r="W206" s="9">
        <v>0</v>
      </c>
      <c r="X206" s="9">
        <f>U206+IF(V206 = "", 0, V206)+W206</f>
        <v>8284.5</v>
      </c>
      <c r="Y206" s="9">
        <f>T206-X206</f>
        <v>-236.5</v>
      </c>
      <c r="Z206" s="7">
        <f t="shared" si="67"/>
        <v>-2.9386182902584494E-2</v>
      </c>
      <c r="AA206" s="8" t="s">
        <v>318</v>
      </c>
    </row>
    <row r="207" spans="1:27" collapsed="1" x14ac:dyDescent="0.25">
      <c r="A207" t="s">
        <v>318</v>
      </c>
      <c r="B207" s="25" t="s">
        <v>312</v>
      </c>
      <c r="C207" s="25"/>
      <c r="D207" s="16">
        <f>SUM(D208:D208)</f>
        <v>0</v>
      </c>
      <c r="E207" s="16">
        <f>SUM(E208:E208)</f>
        <v>40049.519999999997</v>
      </c>
      <c r="F207" s="16">
        <f>SUM(F208:F208)</f>
        <v>0</v>
      </c>
      <c r="G207" s="16">
        <f>SUM(G208:G208)</f>
        <v>40049.519999999997</v>
      </c>
      <c r="H207" s="17">
        <f t="shared" si="65"/>
        <v>0</v>
      </c>
      <c r="I207" s="15" t="s">
        <v>318</v>
      </c>
      <c r="J207" s="16">
        <f>SUM(J208:J208)</f>
        <v>0</v>
      </c>
      <c r="K207" s="16">
        <f>SUM(K208:K208)</f>
        <v>40049.519999999997</v>
      </c>
      <c r="L207" s="16">
        <f>SUM(L208:L208)</f>
        <v>0</v>
      </c>
      <c r="M207" s="16">
        <f>SUM(M208:M208)</f>
        <v>40049.519999999997</v>
      </c>
      <c r="N207" s="17">
        <f t="shared" si="66"/>
        <v>0</v>
      </c>
      <c r="O207" s="15" t="s">
        <v>318</v>
      </c>
      <c r="P207" s="16">
        <f>SUM(P208:P208)</f>
        <v>6902</v>
      </c>
      <c r="Q207" s="16">
        <f>SUM(Q208:Q208)</f>
        <v>40049.519999999997</v>
      </c>
      <c r="R207" s="16">
        <f>SUM(R208:R208)</f>
        <v>-33147.519999999997</v>
      </c>
      <c r="S207" s="15" t="s">
        <v>318</v>
      </c>
      <c r="T207" s="16">
        <f t="shared" ref="T207:Y207" si="73">SUM(T208:T208)</f>
        <v>40049.519999999997</v>
      </c>
      <c r="U207" s="16">
        <f t="shared" si="73"/>
        <v>0</v>
      </c>
      <c r="V207" s="16">
        <f t="shared" si="73"/>
        <v>0</v>
      </c>
      <c r="W207" s="16">
        <f t="shared" si="73"/>
        <v>0</v>
      </c>
      <c r="X207" s="16">
        <f t="shared" si="73"/>
        <v>0</v>
      </c>
      <c r="Y207" s="16">
        <f t="shared" si="73"/>
        <v>40049.519999999997</v>
      </c>
      <c r="Z207" s="17">
        <f t="shared" si="67"/>
        <v>1</v>
      </c>
      <c r="AA207" s="16"/>
    </row>
    <row r="208" spans="1:27" hidden="1" outlineLevel="1" x14ac:dyDescent="0.25">
      <c r="A208" t="s">
        <v>318</v>
      </c>
      <c r="B208" s="8" t="s">
        <v>318</v>
      </c>
      <c r="C208" s="8" t="s">
        <v>313</v>
      </c>
      <c r="D208" s="9">
        <v>0</v>
      </c>
      <c r="E208" s="9">
        <v>40049.519999999997</v>
      </c>
      <c r="F208" s="9">
        <v>0</v>
      </c>
      <c r="G208" s="9">
        <v>40049.519999999997</v>
      </c>
      <c r="H208" s="7">
        <f t="shared" si="65"/>
        <v>0</v>
      </c>
      <c r="I208" s="8" t="s">
        <v>318</v>
      </c>
      <c r="J208" s="9">
        <v>0</v>
      </c>
      <c r="K208" s="9">
        <v>40049.519999999997</v>
      </c>
      <c r="L208" s="9">
        <v>0</v>
      </c>
      <c r="M208" s="9">
        <v>40049.519999999997</v>
      </c>
      <c r="N208" s="7">
        <f t="shared" si="66"/>
        <v>0</v>
      </c>
      <c r="O208" s="8" t="s">
        <v>318</v>
      </c>
      <c r="P208" s="9">
        <v>6902</v>
      </c>
      <c r="Q208" s="9">
        <v>40049.519999999997</v>
      </c>
      <c r="R208" s="9">
        <v>-33147.519999999997</v>
      </c>
      <c r="S208" s="8" t="s">
        <v>318</v>
      </c>
      <c r="T208" s="9">
        <v>40049.519999999997</v>
      </c>
      <c r="U208" s="9">
        <v>0</v>
      </c>
      <c r="V208" s="8" t="s">
        <v>318</v>
      </c>
      <c r="W208" s="9">
        <v>0</v>
      </c>
      <c r="X208" s="9">
        <f>U208+IF(V208 = "", 0, V208)+W208</f>
        <v>0</v>
      </c>
      <c r="Y208" s="9">
        <f>T208-X208</f>
        <v>40049.519999999997</v>
      </c>
      <c r="Z208" s="7">
        <f t="shared" si="67"/>
        <v>1</v>
      </c>
      <c r="AA208" s="8" t="s">
        <v>318</v>
      </c>
    </row>
    <row r="209" spans="1:27" x14ac:dyDescent="0.25">
      <c r="A209" s="18" t="s">
        <v>318</v>
      </c>
      <c r="B209" s="27" t="s">
        <v>314</v>
      </c>
      <c r="C209" s="27"/>
      <c r="D209" s="11">
        <f>D93+D104+D107+D111+D124+D128+D142+D149+D153+D163+D176+D188+D192+D195+D197+D200+D202+D207</f>
        <v>249823.30000000002</v>
      </c>
      <c r="E209" s="11">
        <f>E93+E104+E107+E111+E124+E128+E142+E149+E153+E163+E176+E188+E192+E195+E197+E200+E202+E207</f>
        <v>66587.37</v>
      </c>
      <c r="F209" s="11">
        <f>F93+F104+F107+F111+F124+F128+F142+F149+F153+F163+F176+F188+F192+F195+F197+F200+F202+F207</f>
        <v>0</v>
      </c>
      <c r="G209" s="11">
        <f>G93+G104+G107+G111+G124+G128+G142+G149+G153+G163+G176+G188+G192+G195+G197+G200+G202+G207</f>
        <v>-183235.93000000002</v>
      </c>
      <c r="H209" s="12">
        <f t="shared" si="65"/>
        <v>3.7518120928938932</v>
      </c>
      <c r="I209" s="19" t="s">
        <v>318</v>
      </c>
      <c r="J209" s="11">
        <f>J93+J104+J107+J111+J124+J128+J142+J149+J153+J163+J176+J188+J192+J195+J197+J200+J202+J207</f>
        <v>714801.44000000006</v>
      </c>
      <c r="K209" s="11">
        <f>K93+K104+K107+K111+K124+K128+K142+K149+K153+K163+K176+K188+K192+K195+K197+K200+K202+K207</f>
        <v>546099.47</v>
      </c>
      <c r="L209" s="11">
        <f>L93+L104+L107+L111+L124+L128+L142+L149+L153+L163+L176+L188+L192+L195+L197+L200+L202+L207</f>
        <v>0</v>
      </c>
      <c r="M209" s="11">
        <f>M93+M104+M107+M111+M124+M128+M142+M149+M153+M163+M176+M188+M192+M195+M197+M200+M202+M207</f>
        <v>-168701.97</v>
      </c>
      <c r="N209" s="12">
        <f t="shared" si="66"/>
        <v>1.3089216878382981</v>
      </c>
      <c r="O209" s="19" t="s">
        <v>318</v>
      </c>
      <c r="P209" s="11">
        <f>P93+P104+P107+P111+P124+P128+P142+P149+P153+P163+P176+P188+P192+P195+P197+P200+P202+P207</f>
        <v>440374.97999999992</v>
      </c>
      <c r="Q209" s="11">
        <f>Q93+Q104+Q107+Q111+Q124+Q128+Q142+Q149+Q153+Q163+Q176+Q188+Q192+Q195+Q197+Q200+Q202+Q207</f>
        <v>546099.47</v>
      </c>
      <c r="R209" s="11">
        <f>R93+R104+R107+R111+R124+R128+R142+R149+R153+R163+R176+R188+R192+R195+R197+R200+R202+R207</f>
        <v>-105724.48999999999</v>
      </c>
      <c r="S209" s="19" t="s">
        <v>318</v>
      </c>
      <c r="T209" s="11">
        <f t="shared" ref="T209:Y209" si="74">T93+T104+T107+T111+T124+T128+T142+T149+T153+T163+T176+T188+T192+T195+T197+T200+T202+T207</f>
        <v>546099.47</v>
      </c>
      <c r="U209" s="11">
        <f t="shared" si="74"/>
        <v>714801.44000000006</v>
      </c>
      <c r="V209" s="11">
        <f t="shared" si="74"/>
        <v>0</v>
      </c>
      <c r="W209" s="11">
        <f t="shared" si="74"/>
        <v>0</v>
      </c>
      <c r="X209" s="11">
        <f t="shared" si="74"/>
        <v>714801.44000000006</v>
      </c>
      <c r="Y209" s="11">
        <f t="shared" si="74"/>
        <v>-168701.97</v>
      </c>
      <c r="Z209" s="12">
        <f t="shared" si="67"/>
        <v>-0.30892168783829804</v>
      </c>
      <c r="AA209" s="11"/>
    </row>
    <row r="211" spans="1:27" ht="17.25" x14ac:dyDescent="0.3">
      <c r="A211" s="18" t="s">
        <v>318</v>
      </c>
      <c r="B211" s="26" t="s">
        <v>315</v>
      </c>
      <c r="C211" s="26"/>
      <c r="D211" s="11">
        <f>D90+D209</f>
        <v>489436.44999999995</v>
      </c>
      <c r="E211" s="11">
        <f>E90+E209</f>
        <v>195111.33000000002</v>
      </c>
      <c r="F211" s="11">
        <f>F90+F209</f>
        <v>0</v>
      </c>
      <c r="G211" s="11">
        <f>G90+G209</f>
        <v>-294325.12</v>
      </c>
      <c r="H211" s="12">
        <f>IF(E211&lt;&gt;0, (D211+F211)/E211, 0)</f>
        <v>2.5084983532222345</v>
      </c>
      <c r="I211" s="19" t="s">
        <v>318</v>
      </c>
      <c r="J211" s="11">
        <f>J90+J209</f>
        <v>2329002.86</v>
      </c>
      <c r="K211" s="11">
        <f>K90+K209</f>
        <v>2142426.11</v>
      </c>
      <c r="L211" s="11">
        <f>L90+L209</f>
        <v>0</v>
      </c>
      <c r="M211" s="11">
        <f>M90+M209</f>
        <v>-186576.75</v>
      </c>
      <c r="N211" s="12">
        <f>IF(K211&lt;&gt;0, (J211+L211)/K211, 0)</f>
        <v>1.0870866673670254</v>
      </c>
      <c r="O211" s="19" t="s">
        <v>318</v>
      </c>
      <c r="P211" s="11">
        <f>P90+P209</f>
        <v>2050616.98</v>
      </c>
      <c r="Q211" s="11">
        <f>Q90+Q209</f>
        <v>2142426.11</v>
      </c>
      <c r="R211" s="11">
        <f>R90+R209</f>
        <v>-91809.12999999999</v>
      </c>
      <c r="S211" s="19" t="s">
        <v>318</v>
      </c>
      <c r="T211" s="11">
        <f t="shared" ref="T211:Y211" si="75">T90+T209</f>
        <v>2142426.11</v>
      </c>
      <c r="U211" s="11">
        <f t="shared" si="75"/>
        <v>2329002.86</v>
      </c>
      <c r="V211" s="11">
        <f t="shared" si="75"/>
        <v>0</v>
      </c>
      <c r="W211" s="11">
        <f t="shared" si="75"/>
        <v>0</v>
      </c>
      <c r="X211" s="11">
        <f t="shared" si="75"/>
        <v>2329002.86</v>
      </c>
      <c r="Y211" s="11">
        <f t="shared" si="75"/>
        <v>-186576.74999999994</v>
      </c>
      <c r="Z211" s="12">
        <f>IF(T211&lt;&gt;0, Y211/T211, 0)</f>
        <v>-8.7086667367025306E-2</v>
      </c>
      <c r="AA211" s="11"/>
    </row>
    <row r="212" spans="1:27" x14ac:dyDescent="0.25">
      <c r="J212" s="28"/>
      <c r="K212" s="28"/>
      <c r="L212" s="29"/>
      <c r="M212" s="28"/>
    </row>
    <row r="213" spans="1:27" ht="17.25" x14ac:dyDescent="0.3">
      <c r="A213" s="18" t="s">
        <v>318</v>
      </c>
      <c r="B213" s="26" t="s">
        <v>316</v>
      </c>
      <c r="C213" s="26"/>
      <c r="D213" s="11">
        <f>D38+D211</f>
        <v>181288.68999999994</v>
      </c>
      <c r="E213" s="11">
        <f>E38+E211</f>
        <v>7968.2800000000279</v>
      </c>
      <c r="F213" s="11">
        <f>F38+F211</f>
        <v>0</v>
      </c>
      <c r="G213" s="11">
        <f>G38+G211</f>
        <v>-173320.40999999997</v>
      </c>
      <c r="H213" s="12">
        <f>IF(E213&lt;&gt;0, (D213+F213)/E213, 0)</f>
        <v>22.751295135211024</v>
      </c>
      <c r="I213" s="19" t="s">
        <v>318</v>
      </c>
      <c r="J213" s="11">
        <f>J38+J211</f>
        <v>51291.589999999851</v>
      </c>
      <c r="K213" s="11">
        <f>K38+K211</f>
        <v>21756.64000000013</v>
      </c>
      <c r="L213" s="11">
        <f>L38+L211</f>
        <v>0</v>
      </c>
      <c r="M213" s="11">
        <f>M38+M211</f>
        <v>-29534.949999999983</v>
      </c>
      <c r="N213" s="12">
        <f>IF(K213&lt;&gt;0, (J213+L213)/K213, 0)</f>
        <v>2.3575143036792237</v>
      </c>
      <c r="O213" s="19" t="s">
        <v>318</v>
      </c>
      <c r="P213" s="11">
        <f>P38+P211</f>
        <v>12474.030000000028</v>
      </c>
      <c r="Q213" s="11">
        <f>Q38+Q211</f>
        <v>21756.64000000013</v>
      </c>
      <c r="R213" s="11">
        <f>R38+R211</f>
        <v>-9282.61</v>
      </c>
      <c r="S213" s="19" t="s">
        <v>318</v>
      </c>
      <c r="T213" s="11">
        <f t="shared" ref="T213:Y213" si="76">T38+T211</f>
        <v>21756.64000000013</v>
      </c>
      <c r="U213" s="11">
        <f t="shared" si="76"/>
        <v>51291.589999999851</v>
      </c>
      <c r="V213" s="11">
        <f t="shared" si="76"/>
        <v>0</v>
      </c>
      <c r="W213" s="11">
        <f t="shared" si="76"/>
        <v>0</v>
      </c>
      <c r="X213" s="11">
        <f t="shared" si="76"/>
        <v>51291.589999999851</v>
      </c>
      <c r="Y213" s="11">
        <f t="shared" si="76"/>
        <v>-29534.949999999779</v>
      </c>
      <c r="Z213" s="12">
        <f>IF(T213&lt;&gt;0, Y213/T213, 0)</f>
        <v>-1.3575143036792263</v>
      </c>
      <c r="AA213" s="11"/>
    </row>
  </sheetData>
  <mergeCells count="42">
    <mergeCell ref="B202:C202"/>
    <mergeCell ref="B207:C207"/>
    <mergeCell ref="B209:C209"/>
    <mergeCell ref="B211:C211"/>
    <mergeCell ref="B213:C213"/>
    <mergeCell ref="B188:C188"/>
    <mergeCell ref="B192:C192"/>
    <mergeCell ref="B195:C195"/>
    <mergeCell ref="B197:C197"/>
    <mergeCell ref="B200:C200"/>
    <mergeCell ref="B142:C142"/>
    <mergeCell ref="B149:C149"/>
    <mergeCell ref="B153:C153"/>
    <mergeCell ref="B163:C163"/>
    <mergeCell ref="B176:C176"/>
    <mergeCell ref="B104:C104"/>
    <mergeCell ref="B107:C107"/>
    <mergeCell ref="B111:C111"/>
    <mergeCell ref="B124:C124"/>
    <mergeCell ref="B128:C128"/>
    <mergeCell ref="B67:C67"/>
    <mergeCell ref="B72:C72"/>
    <mergeCell ref="B81:C81"/>
    <mergeCell ref="B90:C90"/>
    <mergeCell ref="B93:C93"/>
    <mergeCell ref="B38:C38"/>
    <mergeCell ref="B43:C43"/>
    <mergeCell ref="B48:C48"/>
    <mergeCell ref="B53:C53"/>
    <mergeCell ref="B58:C58"/>
    <mergeCell ref="B11:C11"/>
    <mergeCell ref="B13:C13"/>
    <mergeCell ref="B20:C20"/>
    <mergeCell ref="B22:C22"/>
    <mergeCell ref="B33:C33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AA202"/>
  <sheetViews>
    <sheetView showGridLines="0" topLeftCell="A166" zoomScaleNormal="100" workbookViewId="0">
      <selection activeCell="J201" sqref="J201:M201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1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" x14ac:dyDescent="0.35">
      <c r="B3" s="1" t="s">
        <v>319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B4" s="3" t="s">
        <v>3</v>
      </c>
    </row>
    <row r="5" spans="1:27" x14ac:dyDescent="0.25">
      <c r="B5" s="3" t="s">
        <v>4</v>
      </c>
    </row>
    <row r="8" spans="1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1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1:27" ht="17.25" x14ac:dyDescent="0.3">
      <c r="B10" s="5" t="s">
        <v>21</v>
      </c>
    </row>
    <row r="11" spans="1:27" collapsed="1" x14ac:dyDescent="0.25">
      <c r="A11" t="s">
        <v>318</v>
      </c>
      <c r="B11" s="25" t="s">
        <v>22</v>
      </c>
      <c r="C11" s="25"/>
      <c r="D11" s="16">
        <f>SUM(D12:D12)</f>
        <v>-88978.15</v>
      </c>
      <c r="E11" s="16">
        <f>SUM(E12:E12)</f>
        <v>-88977.69</v>
      </c>
      <c r="F11" s="16">
        <f>SUM(F12:F12)</f>
        <v>0</v>
      </c>
      <c r="G11" s="16">
        <f>SUM(G12:G12)</f>
        <v>0.46</v>
      </c>
      <c r="H11" s="17">
        <f t="shared" ref="H11:H39" si="0">IF(E11&lt;&gt;0, (D11+F11)/E11, 0)</f>
        <v>1.0000051698352699</v>
      </c>
      <c r="I11" s="15" t="s">
        <v>318</v>
      </c>
      <c r="J11" s="16">
        <f>SUM(J12:J12)</f>
        <v>-1067731.8600000001</v>
      </c>
      <c r="K11" s="16">
        <f>SUM(K12:K12)</f>
        <v>-1067732.25</v>
      </c>
      <c r="L11" s="16">
        <f>SUM(L12:L12)</f>
        <v>0</v>
      </c>
      <c r="M11" s="16">
        <f>SUM(M12:M12)</f>
        <v>-0.39</v>
      </c>
      <c r="N11" s="17">
        <f t="shared" ref="N11:N39" si="1">IF(K11&lt;&gt;0, (J11+L11)/K11, 0)</f>
        <v>0.99999963473988929</v>
      </c>
      <c r="O11" s="15" t="s">
        <v>318</v>
      </c>
      <c r="P11" s="16">
        <f>SUM(P12:P12)</f>
        <v>-1067732.25</v>
      </c>
      <c r="Q11" s="16">
        <f>SUM(Q12:Q12)</f>
        <v>-1067732.25</v>
      </c>
      <c r="R11" s="16">
        <f>SUM(R12:R12)</f>
        <v>0</v>
      </c>
      <c r="S11" s="15" t="s">
        <v>318</v>
      </c>
      <c r="T11" s="16">
        <f t="shared" ref="T11:Y11" si="2">SUM(T12:T12)</f>
        <v>-1067732.25</v>
      </c>
      <c r="U11" s="16">
        <f t="shared" si="2"/>
        <v>-1067731.8600000001</v>
      </c>
      <c r="V11" s="16">
        <f t="shared" si="2"/>
        <v>0</v>
      </c>
      <c r="W11" s="16">
        <f t="shared" si="2"/>
        <v>0</v>
      </c>
      <c r="X11" s="16">
        <f t="shared" si="2"/>
        <v>-1067731.8600000001</v>
      </c>
      <c r="Y11" s="16">
        <f t="shared" si="2"/>
        <v>-0.38999999989755452</v>
      </c>
      <c r="Z11" s="17">
        <f t="shared" ref="Z11:Z39" si="3">IF(T11&lt;&gt;0, Y11/T11, 0)</f>
        <v>3.6526011076049684E-7</v>
      </c>
      <c r="AA11" s="16"/>
    </row>
    <row r="12" spans="1:27" hidden="1" outlineLevel="1" x14ac:dyDescent="0.25">
      <c r="A12" t="s">
        <v>318</v>
      </c>
      <c r="B12" s="8" t="s">
        <v>318</v>
      </c>
      <c r="C12" s="8" t="s">
        <v>23</v>
      </c>
      <c r="D12" s="9">
        <v>-88978.15</v>
      </c>
      <c r="E12" s="9">
        <v>-88977.69</v>
      </c>
      <c r="F12" s="9">
        <v>0</v>
      </c>
      <c r="G12" s="9">
        <v>0.46</v>
      </c>
      <c r="H12" s="7">
        <f t="shared" si="0"/>
        <v>1.0000051698352699</v>
      </c>
      <c r="I12" s="8" t="s">
        <v>318</v>
      </c>
      <c r="J12" s="9">
        <v>-1067731.8600000001</v>
      </c>
      <c r="K12" s="9">
        <v>-1067732.25</v>
      </c>
      <c r="L12" s="9">
        <v>0</v>
      </c>
      <c r="M12" s="9">
        <v>-0.39</v>
      </c>
      <c r="N12" s="7">
        <f t="shared" si="1"/>
        <v>0.99999963473988929</v>
      </c>
      <c r="O12" s="8" t="s">
        <v>318</v>
      </c>
      <c r="P12" s="9">
        <v>-1067732.25</v>
      </c>
      <c r="Q12" s="9">
        <v>-1067732.25</v>
      </c>
      <c r="R12" s="9">
        <v>0</v>
      </c>
      <c r="S12" s="8" t="s">
        <v>318</v>
      </c>
      <c r="T12" s="9">
        <v>-1067732.25</v>
      </c>
      <c r="U12" s="9">
        <v>-1067731.8600000001</v>
      </c>
      <c r="V12" s="8" t="s">
        <v>318</v>
      </c>
      <c r="W12" s="9">
        <v>0</v>
      </c>
      <c r="X12" s="9">
        <f>U12+IF(V12 = "", 0, V12)+W12</f>
        <v>-1067731.8600000001</v>
      </c>
      <c r="Y12" s="9">
        <f>T12-X12</f>
        <v>-0.38999999989755452</v>
      </c>
      <c r="Z12" s="7">
        <f t="shared" si="3"/>
        <v>3.6526011076049684E-7</v>
      </c>
      <c r="AA12" s="8" t="s">
        <v>318</v>
      </c>
    </row>
    <row r="13" spans="1:27" collapsed="1" x14ac:dyDescent="0.25">
      <c r="A13" t="s">
        <v>318</v>
      </c>
      <c r="B13" s="25" t="s">
        <v>24</v>
      </c>
      <c r="C13" s="25"/>
      <c r="D13" s="16">
        <f>SUM(D14:D19)</f>
        <v>-4221.1000000000004</v>
      </c>
      <c r="E13" s="16">
        <f>SUM(E14:E19)</f>
        <v>-4221.1000000000004</v>
      </c>
      <c r="F13" s="16">
        <f>SUM(F14:F19)</f>
        <v>0</v>
      </c>
      <c r="G13" s="16">
        <f>SUM(G14:G19)</f>
        <v>0</v>
      </c>
      <c r="H13" s="17">
        <f t="shared" si="0"/>
        <v>1</v>
      </c>
      <c r="I13" s="15" t="s">
        <v>318</v>
      </c>
      <c r="J13" s="16">
        <f>SUM(J14:J19)</f>
        <v>-143105.90000000002</v>
      </c>
      <c r="K13" s="16">
        <f>SUM(K14:K19)</f>
        <v>-142594.1</v>
      </c>
      <c r="L13" s="16">
        <f>SUM(L14:L19)</f>
        <v>0</v>
      </c>
      <c r="M13" s="16">
        <f>SUM(M14:M19)</f>
        <v>511.80000000000018</v>
      </c>
      <c r="N13" s="17">
        <f t="shared" si="1"/>
        <v>1.0035892088101823</v>
      </c>
      <c r="O13" s="15" t="s">
        <v>318</v>
      </c>
      <c r="P13" s="16">
        <f>SUM(P14:P19)</f>
        <v>-137919.29999999999</v>
      </c>
      <c r="Q13" s="16">
        <f>SUM(Q14:Q19)</f>
        <v>-142594.1</v>
      </c>
      <c r="R13" s="16">
        <f>SUM(R14:R19)</f>
        <v>4674.8</v>
      </c>
      <c r="S13" s="15" t="s">
        <v>318</v>
      </c>
      <c r="T13" s="16">
        <f t="shared" ref="T13:Y13" si="4">SUM(T14:T19)</f>
        <v>-142594.1</v>
      </c>
      <c r="U13" s="16">
        <f t="shared" si="4"/>
        <v>-143105.90000000002</v>
      </c>
      <c r="V13" s="16">
        <f t="shared" si="4"/>
        <v>0</v>
      </c>
      <c r="W13" s="16">
        <f t="shared" si="4"/>
        <v>0</v>
      </c>
      <c r="X13" s="16">
        <f t="shared" si="4"/>
        <v>-143105.90000000002</v>
      </c>
      <c r="Y13" s="16">
        <f t="shared" si="4"/>
        <v>511.79999999999927</v>
      </c>
      <c r="Z13" s="17">
        <f t="shared" si="3"/>
        <v>-3.589208810182183E-3</v>
      </c>
      <c r="AA13" s="16"/>
    </row>
    <row r="14" spans="1:27" hidden="1" outlineLevel="1" x14ac:dyDescent="0.25">
      <c r="A14" t="s">
        <v>318</v>
      </c>
      <c r="B14" s="8" t="s">
        <v>318</v>
      </c>
      <c r="C14" s="8" t="s">
        <v>25</v>
      </c>
      <c r="D14" s="9">
        <v>-4221.1000000000004</v>
      </c>
      <c r="E14" s="9">
        <v>-4221.1000000000004</v>
      </c>
      <c r="F14" s="9">
        <v>0</v>
      </c>
      <c r="G14" s="9">
        <v>0</v>
      </c>
      <c r="H14" s="7">
        <f t="shared" si="0"/>
        <v>1</v>
      </c>
      <c r="I14" s="8" t="s">
        <v>318</v>
      </c>
      <c r="J14" s="9">
        <v>-4221.1000000000004</v>
      </c>
      <c r="K14" s="9">
        <v>-4221.1000000000004</v>
      </c>
      <c r="L14" s="9">
        <v>0</v>
      </c>
      <c r="M14" s="9">
        <v>0</v>
      </c>
      <c r="N14" s="7">
        <f t="shared" si="1"/>
        <v>1</v>
      </c>
      <c r="O14" s="8" t="s">
        <v>318</v>
      </c>
      <c r="P14" s="9">
        <v>-4141.7</v>
      </c>
      <c r="Q14" s="9">
        <v>-4221.1000000000004</v>
      </c>
      <c r="R14" s="9">
        <v>79.400000000000006</v>
      </c>
      <c r="S14" s="8" t="s">
        <v>318</v>
      </c>
      <c r="T14" s="9">
        <v>-4221.1000000000004</v>
      </c>
      <c r="U14" s="9">
        <v>-4221.1000000000004</v>
      </c>
      <c r="V14" s="8" t="s">
        <v>318</v>
      </c>
      <c r="W14" s="9">
        <v>0</v>
      </c>
      <c r="X14" s="9">
        <f t="shared" ref="X14:X19" si="5">U14+IF(V14 = "", 0, V14)+W14</f>
        <v>-4221.1000000000004</v>
      </c>
      <c r="Y14" s="9">
        <f t="shared" ref="Y14:Y19" si="6">T14-X14</f>
        <v>0</v>
      </c>
      <c r="Z14" s="7">
        <f t="shared" si="3"/>
        <v>0</v>
      </c>
      <c r="AA14" s="8" t="s">
        <v>318</v>
      </c>
    </row>
    <row r="15" spans="1:27" hidden="1" outlineLevel="1" x14ac:dyDescent="0.25">
      <c r="A15" t="s">
        <v>318</v>
      </c>
      <c r="B15" s="8" t="s">
        <v>318</v>
      </c>
      <c r="C15" s="8" t="s">
        <v>26</v>
      </c>
      <c r="D15" s="9">
        <v>0</v>
      </c>
      <c r="E15" s="9">
        <v>0</v>
      </c>
      <c r="F15" s="9">
        <v>0</v>
      </c>
      <c r="G15" s="9">
        <v>0</v>
      </c>
      <c r="H15" s="7">
        <f t="shared" si="0"/>
        <v>0</v>
      </c>
      <c r="I15" s="8" t="s">
        <v>318</v>
      </c>
      <c r="J15" s="9">
        <v>-40042</v>
      </c>
      <c r="K15" s="9">
        <v>-40427</v>
      </c>
      <c r="L15" s="9">
        <v>0</v>
      </c>
      <c r="M15" s="9">
        <v>-385</v>
      </c>
      <c r="N15" s="7">
        <f t="shared" si="1"/>
        <v>0.99047666163702475</v>
      </c>
      <c r="O15" s="8" t="s">
        <v>318</v>
      </c>
      <c r="P15" s="9">
        <v>-41761.58</v>
      </c>
      <c r="Q15" s="9">
        <v>-40427</v>
      </c>
      <c r="R15" s="9">
        <v>-1334.58</v>
      </c>
      <c r="S15" s="8" t="s">
        <v>318</v>
      </c>
      <c r="T15" s="9">
        <v>-40427</v>
      </c>
      <c r="U15" s="9">
        <v>-40042</v>
      </c>
      <c r="V15" s="8" t="s">
        <v>318</v>
      </c>
      <c r="W15" s="9">
        <v>0</v>
      </c>
      <c r="X15" s="9">
        <f t="shared" si="5"/>
        <v>-40042</v>
      </c>
      <c r="Y15" s="9">
        <f t="shared" si="6"/>
        <v>-385</v>
      </c>
      <c r="Z15" s="7">
        <f t="shared" si="3"/>
        <v>9.5233383629752394E-3</v>
      </c>
      <c r="AA15" s="8" t="s">
        <v>318</v>
      </c>
    </row>
    <row r="16" spans="1:27" hidden="1" outlineLevel="1" x14ac:dyDescent="0.25">
      <c r="A16" t="s">
        <v>318</v>
      </c>
      <c r="B16" s="8" t="s">
        <v>318</v>
      </c>
      <c r="C16" s="8" t="s">
        <v>27</v>
      </c>
      <c r="D16" s="9">
        <v>0</v>
      </c>
      <c r="E16" s="9">
        <v>0</v>
      </c>
      <c r="F16" s="9">
        <v>0</v>
      </c>
      <c r="G16" s="9">
        <v>0</v>
      </c>
      <c r="H16" s="7">
        <f t="shared" si="0"/>
        <v>0</v>
      </c>
      <c r="I16" s="8" t="s">
        <v>318</v>
      </c>
      <c r="J16" s="9">
        <v>-32906</v>
      </c>
      <c r="K16" s="9">
        <v>-38413</v>
      </c>
      <c r="L16" s="9">
        <v>0</v>
      </c>
      <c r="M16" s="9">
        <v>-5507</v>
      </c>
      <c r="N16" s="7">
        <f t="shared" si="1"/>
        <v>0.85663707598989924</v>
      </c>
      <c r="O16" s="8" t="s">
        <v>318</v>
      </c>
      <c r="P16" s="9">
        <v>-37911.019999999997</v>
      </c>
      <c r="Q16" s="9">
        <v>-38413</v>
      </c>
      <c r="R16" s="9">
        <v>501.98</v>
      </c>
      <c r="S16" s="8" t="s">
        <v>318</v>
      </c>
      <c r="T16" s="9">
        <v>-38413</v>
      </c>
      <c r="U16" s="9">
        <v>-32906</v>
      </c>
      <c r="V16" s="8" t="s">
        <v>318</v>
      </c>
      <c r="W16" s="9">
        <v>0</v>
      </c>
      <c r="X16" s="9">
        <f t="shared" si="5"/>
        <v>-32906</v>
      </c>
      <c r="Y16" s="9">
        <f t="shared" si="6"/>
        <v>-5507</v>
      </c>
      <c r="Z16" s="7">
        <f t="shared" si="3"/>
        <v>0.14336292401010076</v>
      </c>
      <c r="AA16" s="8" t="s">
        <v>318</v>
      </c>
    </row>
    <row r="17" spans="1:27" hidden="1" outlineLevel="1" x14ac:dyDescent="0.25">
      <c r="A17" t="s">
        <v>318</v>
      </c>
      <c r="B17" s="8" t="s">
        <v>318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7">
        <f t="shared" si="0"/>
        <v>0</v>
      </c>
      <c r="I17" s="8" t="s">
        <v>318</v>
      </c>
      <c r="J17" s="9">
        <v>-17810</v>
      </c>
      <c r="K17" s="9">
        <v>-17810</v>
      </c>
      <c r="L17" s="9">
        <v>0</v>
      </c>
      <c r="M17" s="9">
        <v>0</v>
      </c>
      <c r="N17" s="7">
        <f t="shared" si="1"/>
        <v>1</v>
      </c>
      <c r="O17" s="8" t="s">
        <v>318</v>
      </c>
      <c r="P17" s="9">
        <v>-17820</v>
      </c>
      <c r="Q17" s="9">
        <v>-17810</v>
      </c>
      <c r="R17" s="9">
        <v>-10</v>
      </c>
      <c r="S17" s="8" t="s">
        <v>318</v>
      </c>
      <c r="T17" s="9">
        <v>-17810</v>
      </c>
      <c r="U17" s="9">
        <v>-17810</v>
      </c>
      <c r="V17" s="8" t="s">
        <v>318</v>
      </c>
      <c r="W17" s="9">
        <v>0</v>
      </c>
      <c r="X17" s="9">
        <f t="shared" si="5"/>
        <v>-17810</v>
      </c>
      <c r="Y17" s="9">
        <f t="shared" si="6"/>
        <v>0</v>
      </c>
      <c r="Z17" s="7">
        <f t="shared" si="3"/>
        <v>0</v>
      </c>
      <c r="AA17" s="8" t="s">
        <v>318</v>
      </c>
    </row>
    <row r="18" spans="1:27" hidden="1" outlineLevel="1" x14ac:dyDescent="0.25">
      <c r="A18" t="s">
        <v>318</v>
      </c>
      <c r="B18" s="8" t="s">
        <v>318</v>
      </c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7">
        <f t="shared" si="0"/>
        <v>0</v>
      </c>
      <c r="I18" s="8" t="s">
        <v>318</v>
      </c>
      <c r="J18" s="9">
        <v>-32092.799999999999</v>
      </c>
      <c r="K18" s="9">
        <v>-24736</v>
      </c>
      <c r="L18" s="9">
        <v>0</v>
      </c>
      <c r="M18" s="9">
        <v>7356.8</v>
      </c>
      <c r="N18" s="7">
        <f t="shared" si="1"/>
        <v>1.2974126778783959</v>
      </c>
      <c r="O18" s="8" t="s">
        <v>318</v>
      </c>
      <c r="P18" s="9">
        <v>-20361</v>
      </c>
      <c r="Q18" s="9">
        <v>-24736</v>
      </c>
      <c r="R18" s="9">
        <v>4375</v>
      </c>
      <c r="S18" s="8" t="s">
        <v>318</v>
      </c>
      <c r="T18" s="9">
        <v>-24736</v>
      </c>
      <c r="U18" s="9">
        <v>-32092.799999999999</v>
      </c>
      <c r="V18" s="8" t="s">
        <v>318</v>
      </c>
      <c r="W18" s="9">
        <v>0</v>
      </c>
      <c r="X18" s="9">
        <f t="shared" si="5"/>
        <v>-32092.799999999999</v>
      </c>
      <c r="Y18" s="9">
        <f t="shared" si="6"/>
        <v>7356.7999999999993</v>
      </c>
      <c r="Z18" s="7">
        <f t="shared" si="3"/>
        <v>-0.29741267787839581</v>
      </c>
      <c r="AA18" s="8" t="s">
        <v>318</v>
      </c>
    </row>
    <row r="19" spans="1:27" hidden="1" outlineLevel="1" x14ac:dyDescent="0.25">
      <c r="A19" t="s">
        <v>318</v>
      </c>
      <c r="B19" s="8" t="s">
        <v>318</v>
      </c>
      <c r="C19" s="8" t="s">
        <v>30</v>
      </c>
      <c r="D19" s="9">
        <v>0</v>
      </c>
      <c r="E19" s="9">
        <v>0</v>
      </c>
      <c r="F19" s="9">
        <v>0</v>
      </c>
      <c r="G19" s="9">
        <v>0</v>
      </c>
      <c r="H19" s="7">
        <f t="shared" si="0"/>
        <v>0</v>
      </c>
      <c r="I19" s="8" t="s">
        <v>318</v>
      </c>
      <c r="J19" s="9">
        <v>-16034</v>
      </c>
      <c r="K19" s="9">
        <v>-16987</v>
      </c>
      <c r="L19" s="9">
        <v>0</v>
      </c>
      <c r="M19" s="9">
        <v>-953</v>
      </c>
      <c r="N19" s="7">
        <f t="shared" si="1"/>
        <v>0.94389827515158653</v>
      </c>
      <c r="O19" s="8" t="s">
        <v>318</v>
      </c>
      <c r="P19" s="9">
        <v>-15924</v>
      </c>
      <c r="Q19" s="9">
        <v>-16987</v>
      </c>
      <c r="R19" s="9">
        <v>1063</v>
      </c>
      <c r="S19" s="8" t="s">
        <v>318</v>
      </c>
      <c r="T19" s="9">
        <v>-16987</v>
      </c>
      <c r="U19" s="9">
        <v>-16034</v>
      </c>
      <c r="V19" s="8" t="s">
        <v>318</v>
      </c>
      <c r="W19" s="9">
        <v>0</v>
      </c>
      <c r="X19" s="9">
        <f t="shared" si="5"/>
        <v>-16034</v>
      </c>
      <c r="Y19" s="9">
        <f t="shared" si="6"/>
        <v>-953</v>
      </c>
      <c r="Z19" s="7">
        <f t="shared" si="3"/>
        <v>5.6101724848413491E-2</v>
      </c>
      <c r="AA19" s="8" t="s">
        <v>318</v>
      </c>
    </row>
    <row r="20" spans="1:27" collapsed="1" x14ac:dyDescent="0.25">
      <c r="A20" t="s">
        <v>318</v>
      </c>
      <c r="B20" s="25" t="s">
        <v>32</v>
      </c>
      <c r="C20" s="25"/>
      <c r="D20" s="16">
        <f>SUM(D21:D21)</f>
        <v>-8056.91</v>
      </c>
      <c r="E20" s="16">
        <f>SUM(E21:E21)</f>
        <v>-384.17</v>
      </c>
      <c r="F20" s="16">
        <f>SUM(F21:F21)</f>
        <v>0</v>
      </c>
      <c r="G20" s="16">
        <f>SUM(G21:G21)</f>
        <v>7672.74</v>
      </c>
      <c r="H20" s="17">
        <f t="shared" si="0"/>
        <v>20.972251867662752</v>
      </c>
      <c r="I20" s="15" t="s">
        <v>318</v>
      </c>
      <c r="J20" s="16">
        <f>SUM(J21:J21)</f>
        <v>-75421.09</v>
      </c>
      <c r="K20" s="16">
        <f>SUM(K21:K21)</f>
        <v>-73637</v>
      </c>
      <c r="L20" s="16">
        <f>SUM(L21:L21)</f>
        <v>0</v>
      </c>
      <c r="M20" s="16">
        <f>SUM(M21:M21)</f>
        <v>1784.09</v>
      </c>
      <c r="N20" s="17">
        <f t="shared" si="1"/>
        <v>1.0242281733367735</v>
      </c>
      <c r="O20" s="15" t="s">
        <v>318</v>
      </c>
      <c r="P20" s="16">
        <f>SUM(P21:P21)</f>
        <v>-42595</v>
      </c>
      <c r="Q20" s="16">
        <f>SUM(Q21:Q21)</f>
        <v>-73637</v>
      </c>
      <c r="R20" s="16">
        <f>SUM(R21:R21)</f>
        <v>31042</v>
      </c>
      <c r="S20" s="15" t="s">
        <v>318</v>
      </c>
      <c r="T20" s="16">
        <f t="shared" ref="T20:Y20" si="7">SUM(T21:T21)</f>
        <v>-73637</v>
      </c>
      <c r="U20" s="16">
        <f t="shared" si="7"/>
        <v>-75421.09</v>
      </c>
      <c r="V20" s="16">
        <f t="shared" si="7"/>
        <v>0</v>
      </c>
      <c r="W20" s="16">
        <f t="shared" si="7"/>
        <v>0</v>
      </c>
      <c r="X20" s="16">
        <f t="shared" si="7"/>
        <v>-75421.09</v>
      </c>
      <c r="Y20" s="16">
        <f t="shared" si="7"/>
        <v>1784.0899999999965</v>
      </c>
      <c r="Z20" s="17">
        <f t="shared" si="3"/>
        <v>-2.4228173336773587E-2</v>
      </c>
      <c r="AA20" s="16"/>
    </row>
    <row r="21" spans="1:27" hidden="1" outlineLevel="1" x14ac:dyDescent="0.25">
      <c r="A21" t="s">
        <v>318</v>
      </c>
      <c r="B21" s="8" t="s">
        <v>318</v>
      </c>
      <c r="C21" s="8" t="s">
        <v>33</v>
      </c>
      <c r="D21" s="9">
        <v>-8056.91</v>
      </c>
      <c r="E21" s="9">
        <v>-384.17</v>
      </c>
      <c r="F21" s="9">
        <v>0</v>
      </c>
      <c r="G21" s="9">
        <v>7672.74</v>
      </c>
      <c r="H21" s="7">
        <f t="shared" si="0"/>
        <v>20.972251867662752</v>
      </c>
      <c r="I21" s="8" t="s">
        <v>318</v>
      </c>
      <c r="J21" s="9">
        <v>-75421.09</v>
      </c>
      <c r="K21" s="9">
        <v>-73637</v>
      </c>
      <c r="L21" s="9">
        <v>0</v>
      </c>
      <c r="M21" s="9">
        <v>1784.09</v>
      </c>
      <c r="N21" s="7">
        <f t="shared" si="1"/>
        <v>1.0242281733367735</v>
      </c>
      <c r="O21" s="8" t="s">
        <v>318</v>
      </c>
      <c r="P21" s="9">
        <v>-42595</v>
      </c>
      <c r="Q21" s="9">
        <v>-73637</v>
      </c>
      <c r="R21" s="9">
        <v>31042</v>
      </c>
      <c r="S21" s="8" t="s">
        <v>318</v>
      </c>
      <c r="T21" s="9">
        <v>-73637</v>
      </c>
      <c r="U21" s="9">
        <v>-75421.09</v>
      </c>
      <c r="V21" s="8" t="s">
        <v>318</v>
      </c>
      <c r="W21" s="9">
        <v>0</v>
      </c>
      <c r="X21" s="9">
        <f>U21+IF(V21 = "", 0, V21)+W21</f>
        <v>-75421.09</v>
      </c>
      <c r="Y21" s="9">
        <f>T21-X21</f>
        <v>1784.0899999999965</v>
      </c>
      <c r="Z21" s="7">
        <f t="shared" si="3"/>
        <v>-2.4228173336773587E-2</v>
      </c>
      <c r="AA21" s="8" t="s">
        <v>318</v>
      </c>
    </row>
    <row r="22" spans="1:27" collapsed="1" x14ac:dyDescent="0.25">
      <c r="A22" t="s">
        <v>318</v>
      </c>
      <c r="B22" s="25" t="s">
        <v>39</v>
      </c>
      <c r="C22" s="25"/>
      <c r="D22" s="16">
        <f>SUM(D23:D35)</f>
        <v>-1076.42</v>
      </c>
      <c r="E22" s="16">
        <f>SUM(E23:E35)</f>
        <v>-605.24</v>
      </c>
      <c r="F22" s="16">
        <f>SUM(F23:F35)</f>
        <v>0</v>
      </c>
      <c r="G22" s="16">
        <f>SUM(G23:G35)</f>
        <v>471.18000000000006</v>
      </c>
      <c r="H22" s="17">
        <f t="shared" si="0"/>
        <v>1.7785010904765053</v>
      </c>
      <c r="I22" s="15" t="s">
        <v>318</v>
      </c>
      <c r="J22" s="16">
        <f>SUM(J23:J35)</f>
        <v>-65552.19</v>
      </c>
      <c r="K22" s="16">
        <f>SUM(K23:K35)</f>
        <v>-63933</v>
      </c>
      <c r="L22" s="16">
        <f>SUM(L23:L35)</f>
        <v>0</v>
      </c>
      <c r="M22" s="16">
        <f>SUM(M23:M35)</f>
        <v>1619.1899999999991</v>
      </c>
      <c r="N22" s="17">
        <f t="shared" si="1"/>
        <v>1.0253263572802778</v>
      </c>
      <c r="O22" s="15" t="s">
        <v>318</v>
      </c>
      <c r="P22" s="16">
        <f>SUM(P23:P35)</f>
        <v>-59872</v>
      </c>
      <c r="Q22" s="16">
        <f>SUM(Q23:Q35)</f>
        <v>-63933</v>
      </c>
      <c r="R22" s="16">
        <f>SUM(R23:R35)</f>
        <v>4061</v>
      </c>
      <c r="S22" s="15" t="s">
        <v>318</v>
      </c>
      <c r="T22" s="16">
        <f t="shared" ref="T22:Y22" si="8">SUM(T23:T35)</f>
        <v>-63933</v>
      </c>
      <c r="U22" s="16">
        <f t="shared" si="8"/>
        <v>-65552.19</v>
      </c>
      <c r="V22" s="16">
        <f t="shared" si="8"/>
        <v>0</v>
      </c>
      <c r="W22" s="16">
        <f t="shared" si="8"/>
        <v>0</v>
      </c>
      <c r="X22" s="16">
        <f t="shared" si="8"/>
        <v>-65552.19</v>
      </c>
      <c r="Y22" s="16">
        <f t="shared" si="8"/>
        <v>1619.190000000001</v>
      </c>
      <c r="Z22" s="17">
        <f t="shared" si="3"/>
        <v>-2.5326357280277805E-2</v>
      </c>
      <c r="AA22" s="16"/>
    </row>
    <row r="23" spans="1:27" hidden="1" outlineLevel="1" x14ac:dyDescent="0.25">
      <c r="A23" t="s">
        <v>318</v>
      </c>
      <c r="B23" s="8" t="s">
        <v>318</v>
      </c>
      <c r="C23" s="8" t="s">
        <v>40</v>
      </c>
      <c r="D23" s="9">
        <v>0</v>
      </c>
      <c r="E23" s="9">
        <v>-51.08</v>
      </c>
      <c r="F23" s="9">
        <v>0</v>
      </c>
      <c r="G23" s="9">
        <v>-51.08</v>
      </c>
      <c r="H23" s="7">
        <f t="shared" si="0"/>
        <v>0</v>
      </c>
      <c r="I23" s="8" t="s">
        <v>318</v>
      </c>
      <c r="J23" s="9">
        <v>-1019.37</v>
      </c>
      <c r="K23" s="9">
        <v>-613</v>
      </c>
      <c r="L23" s="9">
        <v>0</v>
      </c>
      <c r="M23" s="9">
        <v>406.37</v>
      </c>
      <c r="N23" s="7">
        <f t="shared" si="1"/>
        <v>1.6629200652528549</v>
      </c>
      <c r="O23" s="8" t="s">
        <v>318</v>
      </c>
      <c r="P23" s="9">
        <v>0</v>
      </c>
      <c r="Q23" s="9">
        <v>-613</v>
      </c>
      <c r="R23" s="9">
        <v>613</v>
      </c>
      <c r="S23" s="8" t="s">
        <v>318</v>
      </c>
      <c r="T23" s="9">
        <v>-613</v>
      </c>
      <c r="U23" s="9">
        <v>-1019.37</v>
      </c>
      <c r="V23" s="8" t="s">
        <v>318</v>
      </c>
      <c r="W23" s="9">
        <v>0</v>
      </c>
      <c r="X23" s="9">
        <f t="shared" ref="X23:X35" si="9">U23+IF(V23 = "", 0, V23)+W23</f>
        <v>-1019.37</v>
      </c>
      <c r="Y23" s="9">
        <f t="shared" ref="Y23:Y35" si="10">T23-X23</f>
        <v>406.37</v>
      </c>
      <c r="Z23" s="7">
        <f t="shared" si="3"/>
        <v>-0.66292006525285485</v>
      </c>
      <c r="AA23" s="8" t="s">
        <v>318</v>
      </c>
    </row>
    <row r="24" spans="1:27" hidden="1" outlineLevel="1" x14ac:dyDescent="0.25">
      <c r="A24" t="s">
        <v>318</v>
      </c>
      <c r="B24" s="8" t="s">
        <v>318</v>
      </c>
      <c r="C24" s="8" t="s">
        <v>41</v>
      </c>
      <c r="D24" s="9">
        <v>-30</v>
      </c>
      <c r="E24" s="9">
        <v>0</v>
      </c>
      <c r="F24" s="9">
        <v>0</v>
      </c>
      <c r="G24" s="9">
        <v>30</v>
      </c>
      <c r="H24" s="7">
        <f t="shared" si="0"/>
        <v>0</v>
      </c>
      <c r="I24" s="8" t="s">
        <v>318</v>
      </c>
      <c r="J24" s="9">
        <v>-20026.77</v>
      </c>
      <c r="K24" s="9">
        <v>-23500</v>
      </c>
      <c r="L24" s="9">
        <v>0</v>
      </c>
      <c r="M24" s="9">
        <v>-3473.23</v>
      </c>
      <c r="N24" s="7">
        <f t="shared" si="1"/>
        <v>0.85220297872340423</v>
      </c>
      <c r="O24" s="8" t="s">
        <v>318</v>
      </c>
      <c r="P24" s="9">
        <v>-21747</v>
      </c>
      <c r="Q24" s="9">
        <v>-23500</v>
      </c>
      <c r="R24" s="9">
        <v>1753</v>
      </c>
      <c r="S24" s="8" t="s">
        <v>318</v>
      </c>
      <c r="T24" s="9">
        <v>-23500</v>
      </c>
      <c r="U24" s="9">
        <v>-20026.77</v>
      </c>
      <c r="V24" s="8" t="s">
        <v>318</v>
      </c>
      <c r="W24" s="9">
        <v>0</v>
      </c>
      <c r="X24" s="9">
        <f t="shared" si="9"/>
        <v>-20026.77</v>
      </c>
      <c r="Y24" s="9">
        <f t="shared" si="10"/>
        <v>-3473.2299999999996</v>
      </c>
      <c r="Z24" s="7">
        <f t="shared" si="3"/>
        <v>0.14779702127659572</v>
      </c>
      <c r="AA24" s="8" t="s">
        <v>318</v>
      </c>
    </row>
    <row r="25" spans="1:27" hidden="1" outlineLevel="1" x14ac:dyDescent="0.25">
      <c r="A25" t="s">
        <v>318</v>
      </c>
      <c r="B25" s="8" t="s">
        <v>318</v>
      </c>
      <c r="C25" s="8" t="s">
        <v>42</v>
      </c>
      <c r="D25" s="9">
        <v>-521.33000000000004</v>
      </c>
      <c r="E25" s="9">
        <v>0</v>
      </c>
      <c r="F25" s="9">
        <v>0</v>
      </c>
      <c r="G25" s="9">
        <v>521.33000000000004</v>
      </c>
      <c r="H25" s="7">
        <f t="shared" si="0"/>
        <v>0</v>
      </c>
      <c r="I25" s="8" t="s">
        <v>318</v>
      </c>
      <c r="J25" s="9">
        <v>-19817.97</v>
      </c>
      <c r="K25" s="9">
        <v>-19000</v>
      </c>
      <c r="L25" s="9">
        <v>0</v>
      </c>
      <c r="M25" s="9">
        <v>817.97</v>
      </c>
      <c r="N25" s="7">
        <f t="shared" si="1"/>
        <v>1.043051052631579</v>
      </c>
      <c r="O25" s="8" t="s">
        <v>318</v>
      </c>
      <c r="P25" s="9">
        <v>-19000</v>
      </c>
      <c r="Q25" s="9">
        <v>-19000</v>
      </c>
      <c r="R25" s="9">
        <v>0</v>
      </c>
      <c r="S25" s="8" t="s">
        <v>318</v>
      </c>
      <c r="T25" s="9">
        <v>-19000</v>
      </c>
      <c r="U25" s="9">
        <v>-19817.97</v>
      </c>
      <c r="V25" s="8" t="s">
        <v>318</v>
      </c>
      <c r="W25" s="9">
        <v>0</v>
      </c>
      <c r="X25" s="9">
        <f t="shared" si="9"/>
        <v>-19817.97</v>
      </c>
      <c r="Y25" s="9">
        <f t="shared" si="10"/>
        <v>817.97000000000116</v>
      </c>
      <c r="Z25" s="7">
        <f t="shared" si="3"/>
        <v>-4.3051052631579011E-2</v>
      </c>
      <c r="AA25" s="8" t="s">
        <v>318</v>
      </c>
    </row>
    <row r="26" spans="1:27" hidden="1" outlineLevel="1" x14ac:dyDescent="0.25">
      <c r="A26" t="s">
        <v>318</v>
      </c>
      <c r="B26" s="8" t="s">
        <v>318</v>
      </c>
      <c r="C26" s="8" t="s">
        <v>50</v>
      </c>
      <c r="D26" s="9">
        <v>0</v>
      </c>
      <c r="E26" s="9">
        <v>0</v>
      </c>
      <c r="F26" s="9">
        <v>0</v>
      </c>
      <c r="G26" s="9">
        <v>0</v>
      </c>
      <c r="H26" s="7">
        <f t="shared" si="0"/>
        <v>0</v>
      </c>
      <c r="I26" s="8" t="s">
        <v>318</v>
      </c>
      <c r="J26" s="9">
        <v>-119.5</v>
      </c>
      <c r="K26" s="9">
        <v>0</v>
      </c>
      <c r="L26" s="9">
        <v>0</v>
      </c>
      <c r="M26" s="9">
        <v>119.5</v>
      </c>
      <c r="N26" s="7">
        <f t="shared" si="1"/>
        <v>0</v>
      </c>
      <c r="O26" s="8" t="s">
        <v>318</v>
      </c>
      <c r="P26" s="9">
        <v>0</v>
      </c>
      <c r="Q26" s="9">
        <v>0</v>
      </c>
      <c r="R26" s="9">
        <v>0</v>
      </c>
      <c r="S26" s="8" t="s">
        <v>318</v>
      </c>
      <c r="T26" s="9">
        <v>0</v>
      </c>
      <c r="U26" s="9">
        <v>-119.5</v>
      </c>
      <c r="V26" s="8" t="s">
        <v>318</v>
      </c>
      <c r="W26" s="9">
        <v>0</v>
      </c>
      <c r="X26" s="9">
        <f t="shared" si="9"/>
        <v>-119.5</v>
      </c>
      <c r="Y26" s="9">
        <f t="shared" si="10"/>
        <v>119.5</v>
      </c>
      <c r="Z26" s="7">
        <f t="shared" si="3"/>
        <v>0</v>
      </c>
      <c r="AA26" s="8" t="s">
        <v>318</v>
      </c>
    </row>
    <row r="27" spans="1:27" hidden="1" outlineLevel="1" x14ac:dyDescent="0.25">
      <c r="A27" t="s">
        <v>318</v>
      </c>
      <c r="B27" s="8" t="s">
        <v>318</v>
      </c>
      <c r="C27" s="8" t="s">
        <v>43</v>
      </c>
      <c r="D27" s="9">
        <v>-207.79</v>
      </c>
      <c r="E27" s="9">
        <v>-2.08</v>
      </c>
      <c r="F27" s="9">
        <v>0</v>
      </c>
      <c r="G27" s="9">
        <v>205.71</v>
      </c>
      <c r="H27" s="7">
        <f t="shared" si="0"/>
        <v>99.899038461538453</v>
      </c>
      <c r="I27" s="8" t="s">
        <v>318</v>
      </c>
      <c r="J27" s="9">
        <v>-1148.55</v>
      </c>
      <c r="K27" s="9">
        <v>-25</v>
      </c>
      <c r="L27" s="9">
        <v>0</v>
      </c>
      <c r="M27" s="9">
        <v>1123.55</v>
      </c>
      <c r="N27" s="7">
        <f t="shared" si="1"/>
        <v>45.942</v>
      </c>
      <c r="O27" s="8" t="s">
        <v>318</v>
      </c>
      <c r="P27" s="9">
        <v>-25</v>
      </c>
      <c r="Q27" s="9">
        <v>-25</v>
      </c>
      <c r="R27" s="9">
        <v>0</v>
      </c>
      <c r="S27" s="8" t="s">
        <v>318</v>
      </c>
      <c r="T27" s="9">
        <v>-25</v>
      </c>
      <c r="U27" s="9">
        <v>-1148.55</v>
      </c>
      <c r="V27" s="8" t="s">
        <v>318</v>
      </c>
      <c r="W27" s="9">
        <v>0</v>
      </c>
      <c r="X27" s="9">
        <f t="shared" si="9"/>
        <v>-1148.55</v>
      </c>
      <c r="Y27" s="9">
        <f t="shared" si="10"/>
        <v>1123.55</v>
      </c>
      <c r="Z27" s="7">
        <f t="shared" si="3"/>
        <v>-44.942</v>
      </c>
      <c r="AA27" s="8" t="s">
        <v>318</v>
      </c>
    </row>
    <row r="28" spans="1:27" hidden="1" outlineLevel="1" x14ac:dyDescent="0.25">
      <c r="A28" t="s">
        <v>318</v>
      </c>
      <c r="B28" s="8" t="s">
        <v>318</v>
      </c>
      <c r="C28" s="8" t="s">
        <v>44</v>
      </c>
      <c r="D28" s="9">
        <v>0</v>
      </c>
      <c r="E28" s="9">
        <v>0</v>
      </c>
      <c r="F28" s="9">
        <v>0</v>
      </c>
      <c r="G28" s="9">
        <v>0</v>
      </c>
      <c r="H28" s="7">
        <f t="shared" si="0"/>
        <v>0</v>
      </c>
      <c r="I28" s="8" t="s">
        <v>318</v>
      </c>
      <c r="J28" s="9">
        <v>-445.12</v>
      </c>
      <c r="K28" s="9">
        <v>0</v>
      </c>
      <c r="L28" s="9">
        <v>0</v>
      </c>
      <c r="M28" s="9">
        <v>445.12</v>
      </c>
      <c r="N28" s="7">
        <f t="shared" si="1"/>
        <v>0</v>
      </c>
      <c r="O28" s="8" t="s">
        <v>318</v>
      </c>
      <c r="P28" s="9">
        <v>0</v>
      </c>
      <c r="Q28" s="9">
        <v>0</v>
      </c>
      <c r="R28" s="9">
        <v>0</v>
      </c>
      <c r="S28" s="8" t="s">
        <v>318</v>
      </c>
      <c r="T28" s="9">
        <v>0</v>
      </c>
      <c r="U28" s="9">
        <v>-445.12</v>
      </c>
      <c r="V28" s="8" t="s">
        <v>318</v>
      </c>
      <c r="W28" s="9">
        <v>0</v>
      </c>
      <c r="X28" s="9">
        <f t="shared" si="9"/>
        <v>-445.12</v>
      </c>
      <c r="Y28" s="9">
        <f t="shared" si="10"/>
        <v>445.12</v>
      </c>
      <c r="Z28" s="7">
        <f t="shared" si="3"/>
        <v>0</v>
      </c>
      <c r="AA28" s="8" t="s">
        <v>318</v>
      </c>
    </row>
    <row r="29" spans="1:27" hidden="1" outlineLevel="1" x14ac:dyDescent="0.25">
      <c r="A29" t="s">
        <v>318</v>
      </c>
      <c r="B29" s="8" t="s">
        <v>318</v>
      </c>
      <c r="C29" s="8" t="s">
        <v>45</v>
      </c>
      <c r="D29" s="9">
        <v>-245.07</v>
      </c>
      <c r="E29" s="9">
        <v>-333.33</v>
      </c>
      <c r="F29" s="9">
        <v>0</v>
      </c>
      <c r="G29" s="9">
        <v>-88.26</v>
      </c>
      <c r="H29" s="7">
        <f t="shared" si="0"/>
        <v>0.7352173521735218</v>
      </c>
      <c r="I29" s="8" t="s">
        <v>318</v>
      </c>
      <c r="J29" s="9">
        <v>-7453.74</v>
      </c>
      <c r="K29" s="9">
        <v>-8170</v>
      </c>
      <c r="L29" s="9">
        <v>0</v>
      </c>
      <c r="M29" s="9">
        <v>-716.26</v>
      </c>
      <c r="N29" s="7">
        <f t="shared" si="1"/>
        <v>0.91233047735618111</v>
      </c>
      <c r="O29" s="8" t="s">
        <v>318</v>
      </c>
      <c r="P29" s="9">
        <v>-8000</v>
      </c>
      <c r="Q29" s="9">
        <v>-8170</v>
      </c>
      <c r="R29" s="9">
        <v>170</v>
      </c>
      <c r="S29" s="8" t="s">
        <v>318</v>
      </c>
      <c r="T29" s="9">
        <v>-8170</v>
      </c>
      <c r="U29" s="9">
        <v>-7453.74</v>
      </c>
      <c r="V29" s="8" t="s">
        <v>318</v>
      </c>
      <c r="W29" s="9">
        <v>0</v>
      </c>
      <c r="X29" s="9">
        <f t="shared" si="9"/>
        <v>-7453.74</v>
      </c>
      <c r="Y29" s="9">
        <f t="shared" si="10"/>
        <v>-716.26000000000022</v>
      </c>
      <c r="Z29" s="7">
        <f t="shared" si="3"/>
        <v>8.7669522643818873E-2</v>
      </c>
      <c r="AA29" s="8" t="s">
        <v>318</v>
      </c>
    </row>
    <row r="30" spans="1:27" hidden="1" outlineLevel="1" x14ac:dyDescent="0.25">
      <c r="A30" t="s">
        <v>318</v>
      </c>
      <c r="B30" s="8" t="s">
        <v>318</v>
      </c>
      <c r="C30" s="8" t="s">
        <v>51</v>
      </c>
      <c r="D30" s="9">
        <v>-72.23</v>
      </c>
      <c r="E30" s="9">
        <v>-33.33</v>
      </c>
      <c r="F30" s="9">
        <v>0</v>
      </c>
      <c r="G30" s="9">
        <v>38.9</v>
      </c>
      <c r="H30" s="7">
        <f t="shared" si="0"/>
        <v>2.1671167116711674</v>
      </c>
      <c r="I30" s="8" t="s">
        <v>318</v>
      </c>
      <c r="J30" s="9">
        <v>-373.09</v>
      </c>
      <c r="K30" s="9">
        <v>-400</v>
      </c>
      <c r="L30" s="9">
        <v>0</v>
      </c>
      <c r="M30" s="9">
        <v>-26.91</v>
      </c>
      <c r="N30" s="7">
        <f t="shared" si="1"/>
        <v>0.93272499999999992</v>
      </c>
      <c r="O30" s="8" t="s">
        <v>318</v>
      </c>
      <c r="P30" s="9">
        <v>-600</v>
      </c>
      <c r="Q30" s="9">
        <v>-400</v>
      </c>
      <c r="R30" s="9">
        <v>-200</v>
      </c>
      <c r="S30" s="8" t="s">
        <v>318</v>
      </c>
      <c r="T30" s="9">
        <v>-400</v>
      </c>
      <c r="U30" s="9">
        <v>-373.09</v>
      </c>
      <c r="V30" s="8" t="s">
        <v>318</v>
      </c>
      <c r="W30" s="9">
        <v>0</v>
      </c>
      <c r="X30" s="9">
        <f t="shared" si="9"/>
        <v>-373.09</v>
      </c>
      <c r="Y30" s="9">
        <f t="shared" si="10"/>
        <v>-26.910000000000025</v>
      </c>
      <c r="Z30" s="7">
        <f t="shared" si="3"/>
        <v>6.7275000000000057E-2</v>
      </c>
      <c r="AA30" s="8" t="s">
        <v>318</v>
      </c>
    </row>
    <row r="31" spans="1:27" hidden="1" outlineLevel="1" x14ac:dyDescent="0.25">
      <c r="A31" t="s">
        <v>318</v>
      </c>
      <c r="B31" s="8" t="s">
        <v>318</v>
      </c>
      <c r="C31" s="8" t="s">
        <v>52</v>
      </c>
      <c r="D31" s="9">
        <v>0</v>
      </c>
      <c r="E31" s="9">
        <v>0</v>
      </c>
      <c r="F31" s="9">
        <v>0</v>
      </c>
      <c r="G31" s="9">
        <v>0</v>
      </c>
      <c r="H31" s="7">
        <f t="shared" si="0"/>
        <v>0</v>
      </c>
      <c r="I31" s="8" t="s">
        <v>318</v>
      </c>
      <c r="J31" s="9">
        <v>-10696</v>
      </c>
      <c r="K31" s="9">
        <v>-10000</v>
      </c>
      <c r="L31" s="9">
        <v>0</v>
      </c>
      <c r="M31" s="9">
        <v>696</v>
      </c>
      <c r="N31" s="7">
        <f t="shared" si="1"/>
        <v>1.0696000000000001</v>
      </c>
      <c r="O31" s="8" t="s">
        <v>318</v>
      </c>
      <c r="P31" s="9">
        <v>-10000</v>
      </c>
      <c r="Q31" s="9">
        <v>-10000</v>
      </c>
      <c r="R31" s="9">
        <v>0</v>
      </c>
      <c r="S31" s="8" t="s">
        <v>318</v>
      </c>
      <c r="T31" s="9">
        <v>-10000</v>
      </c>
      <c r="U31" s="9">
        <v>-10696</v>
      </c>
      <c r="V31" s="8" t="s">
        <v>318</v>
      </c>
      <c r="W31" s="9">
        <v>0</v>
      </c>
      <c r="X31" s="9">
        <f t="shared" si="9"/>
        <v>-10696</v>
      </c>
      <c r="Y31" s="9">
        <f t="shared" si="10"/>
        <v>696</v>
      </c>
      <c r="Z31" s="7">
        <f t="shared" si="3"/>
        <v>-6.9599999999999995E-2</v>
      </c>
      <c r="AA31" s="8" t="s">
        <v>318</v>
      </c>
    </row>
    <row r="32" spans="1:27" hidden="1" outlineLevel="1" x14ac:dyDescent="0.25">
      <c r="A32" t="s">
        <v>318</v>
      </c>
      <c r="B32" s="8" t="s">
        <v>318</v>
      </c>
      <c r="C32" s="8" t="s">
        <v>48</v>
      </c>
      <c r="D32" s="9">
        <v>0</v>
      </c>
      <c r="E32" s="9">
        <v>0</v>
      </c>
      <c r="F32" s="9">
        <v>0</v>
      </c>
      <c r="G32" s="9">
        <v>0</v>
      </c>
      <c r="H32" s="7">
        <f t="shared" si="0"/>
        <v>0</v>
      </c>
      <c r="I32" s="8" t="s">
        <v>318</v>
      </c>
      <c r="J32" s="9">
        <v>-568</v>
      </c>
      <c r="K32" s="9">
        <v>0</v>
      </c>
      <c r="L32" s="9">
        <v>0</v>
      </c>
      <c r="M32" s="9">
        <v>568</v>
      </c>
      <c r="N32" s="7">
        <f t="shared" si="1"/>
        <v>0</v>
      </c>
      <c r="O32" s="8" t="s">
        <v>318</v>
      </c>
      <c r="P32" s="9">
        <v>0</v>
      </c>
      <c r="Q32" s="9">
        <v>0</v>
      </c>
      <c r="R32" s="9">
        <v>0</v>
      </c>
      <c r="S32" s="8" t="s">
        <v>318</v>
      </c>
      <c r="T32" s="9">
        <v>0</v>
      </c>
      <c r="U32" s="9">
        <v>-568</v>
      </c>
      <c r="V32" s="8" t="s">
        <v>318</v>
      </c>
      <c r="W32" s="9">
        <v>0</v>
      </c>
      <c r="X32" s="9">
        <f t="shared" si="9"/>
        <v>-568</v>
      </c>
      <c r="Y32" s="9">
        <f t="shared" si="10"/>
        <v>568</v>
      </c>
      <c r="Z32" s="7">
        <f t="shared" si="3"/>
        <v>0</v>
      </c>
      <c r="AA32" s="8" t="s">
        <v>318</v>
      </c>
    </row>
    <row r="33" spans="1:27" hidden="1" outlineLevel="1" x14ac:dyDescent="0.25">
      <c r="A33" t="s">
        <v>318</v>
      </c>
      <c r="B33" s="8" t="s">
        <v>318</v>
      </c>
      <c r="C33" s="8" t="s">
        <v>53</v>
      </c>
      <c r="D33" s="9">
        <v>0</v>
      </c>
      <c r="E33" s="9">
        <v>0</v>
      </c>
      <c r="F33" s="9">
        <v>0</v>
      </c>
      <c r="G33" s="9">
        <v>0</v>
      </c>
      <c r="H33" s="7">
        <f t="shared" si="0"/>
        <v>0</v>
      </c>
      <c r="I33" s="8" t="s">
        <v>318</v>
      </c>
      <c r="J33" s="9">
        <v>-2093.1799999999998</v>
      </c>
      <c r="K33" s="9">
        <v>0</v>
      </c>
      <c r="L33" s="9">
        <v>0</v>
      </c>
      <c r="M33" s="9">
        <v>2093.1799999999998</v>
      </c>
      <c r="N33" s="7">
        <f t="shared" si="1"/>
        <v>0</v>
      </c>
      <c r="O33" s="8" t="s">
        <v>318</v>
      </c>
      <c r="P33" s="9">
        <v>0</v>
      </c>
      <c r="Q33" s="9">
        <v>0</v>
      </c>
      <c r="R33" s="9">
        <v>0</v>
      </c>
      <c r="S33" s="8" t="s">
        <v>318</v>
      </c>
      <c r="T33" s="9">
        <v>0</v>
      </c>
      <c r="U33" s="9">
        <v>-2093.1799999999998</v>
      </c>
      <c r="V33" s="8" t="s">
        <v>318</v>
      </c>
      <c r="W33" s="9">
        <v>0</v>
      </c>
      <c r="X33" s="9">
        <f t="shared" si="9"/>
        <v>-2093.1799999999998</v>
      </c>
      <c r="Y33" s="9">
        <f t="shared" si="10"/>
        <v>2093.1799999999998</v>
      </c>
      <c r="Z33" s="7">
        <f t="shared" si="3"/>
        <v>0</v>
      </c>
      <c r="AA33" s="8" t="s">
        <v>318</v>
      </c>
    </row>
    <row r="34" spans="1:27" hidden="1" outlineLevel="1" x14ac:dyDescent="0.25">
      <c r="A34" t="s">
        <v>318</v>
      </c>
      <c r="B34" s="8" t="s">
        <v>318</v>
      </c>
      <c r="C34" s="8" t="s">
        <v>54</v>
      </c>
      <c r="D34" s="9">
        <v>0</v>
      </c>
      <c r="E34" s="9">
        <v>-41.67</v>
      </c>
      <c r="F34" s="9">
        <v>0</v>
      </c>
      <c r="G34" s="9">
        <v>-41.67</v>
      </c>
      <c r="H34" s="7">
        <f t="shared" si="0"/>
        <v>0</v>
      </c>
      <c r="I34" s="8" t="s">
        <v>318</v>
      </c>
      <c r="J34" s="9">
        <v>-65.900000000000006</v>
      </c>
      <c r="K34" s="9">
        <v>-500</v>
      </c>
      <c r="L34" s="9">
        <v>0</v>
      </c>
      <c r="M34" s="9">
        <v>-434.1</v>
      </c>
      <c r="N34" s="7">
        <f t="shared" si="1"/>
        <v>0.1318</v>
      </c>
      <c r="O34" s="8" t="s">
        <v>318</v>
      </c>
      <c r="P34" s="9">
        <v>-500</v>
      </c>
      <c r="Q34" s="9">
        <v>-500</v>
      </c>
      <c r="R34" s="9">
        <v>0</v>
      </c>
      <c r="S34" s="8" t="s">
        <v>318</v>
      </c>
      <c r="T34" s="9">
        <v>-500</v>
      </c>
      <c r="U34" s="9">
        <v>-65.900000000000006</v>
      </c>
      <c r="V34" s="8" t="s">
        <v>318</v>
      </c>
      <c r="W34" s="9">
        <v>0</v>
      </c>
      <c r="X34" s="9">
        <f t="shared" si="9"/>
        <v>-65.900000000000006</v>
      </c>
      <c r="Y34" s="9">
        <f t="shared" si="10"/>
        <v>-434.1</v>
      </c>
      <c r="Z34" s="7">
        <f t="shared" si="3"/>
        <v>0.86820000000000008</v>
      </c>
      <c r="AA34" s="8" t="s">
        <v>318</v>
      </c>
    </row>
    <row r="35" spans="1:27" hidden="1" outlineLevel="1" x14ac:dyDescent="0.25">
      <c r="A35" t="s">
        <v>318</v>
      </c>
      <c r="B35" s="8" t="s">
        <v>318</v>
      </c>
      <c r="C35" s="8" t="s">
        <v>49</v>
      </c>
      <c r="D35" s="9">
        <v>0</v>
      </c>
      <c r="E35" s="9">
        <v>-143.75</v>
      </c>
      <c r="F35" s="9">
        <v>0</v>
      </c>
      <c r="G35" s="9">
        <v>-143.75</v>
      </c>
      <c r="H35" s="7">
        <f t="shared" si="0"/>
        <v>0</v>
      </c>
      <c r="I35" s="8" t="s">
        <v>318</v>
      </c>
      <c r="J35" s="9">
        <v>-1725</v>
      </c>
      <c r="K35" s="9">
        <v>-1725</v>
      </c>
      <c r="L35" s="9">
        <v>0</v>
      </c>
      <c r="M35" s="9">
        <v>0</v>
      </c>
      <c r="N35" s="7">
        <f t="shared" si="1"/>
        <v>1</v>
      </c>
      <c r="O35" s="8" t="s">
        <v>318</v>
      </c>
      <c r="P35" s="9">
        <v>0</v>
      </c>
      <c r="Q35" s="9">
        <v>-1725</v>
      </c>
      <c r="R35" s="9">
        <v>1725</v>
      </c>
      <c r="S35" s="8" t="s">
        <v>318</v>
      </c>
      <c r="T35" s="9">
        <v>-1725</v>
      </c>
      <c r="U35" s="9">
        <v>-1725</v>
      </c>
      <c r="V35" s="8" t="s">
        <v>318</v>
      </c>
      <c r="W35" s="9">
        <v>0</v>
      </c>
      <c r="X35" s="9">
        <f t="shared" si="9"/>
        <v>-1725</v>
      </c>
      <c r="Y35" s="9">
        <f t="shared" si="10"/>
        <v>0</v>
      </c>
      <c r="Z35" s="7">
        <f t="shared" si="3"/>
        <v>0</v>
      </c>
      <c r="AA35" s="8" t="s">
        <v>318</v>
      </c>
    </row>
    <row r="36" spans="1:27" x14ac:dyDescent="0.25">
      <c r="A36" t="s">
        <v>318</v>
      </c>
      <c r="B36" s="25" t="s">
        <v>63</v>
      </c>
      <c r="C36" s="25"/>
      <c r="D36" s="16">
        <f>SUM(D37:D39)</f>
        <v>0</v>
      </c>
      <c r="E36" s="16">
        <f>SUM(E37:E39)</f>
        <v>-290</v>
      </c>
      <c r="F36" s="16">
        <f>SUM(F37:F39)</f>
        <v>0</v>
      </c>
      <c r="G36" s="16">
        <f>SUM(G37:G39)</f>
        <v>-290</v>
      </c>
      <c r="H36" s="17">
        <f t="shared" si="0"/>
        <v>0</v>
      </c>
      <c r="I36" s="15" t="s">
        <v>318</v>
      </c>
      <c r="J36" s="16">
        <f>SUM(J37:J39)</f>
        <v>-20335.75</v>
      </c>
      <c r="K36" s="16">
        <f>SUM(K37:K39)</f>
        <v>-9854</v>
      </c>
      <c r="L36" s="16">
        <f>SUM(L37:L39)</f>
        <v>0</v>
      </c>
      <c r="M36" s="16">
        <f>SUM(M37:M39)</f>
        <v>10481.75</v>
      </c>
      <c r="N36" s="17">
        <f t="shared" si="1"/>
        <v>2.0637050943779176</v>
      </c>
      <c r="O36" s="15" t="s">
        <v>318</v>
      </c>
      <c r="P36" s="16">
        <f>SUM(P37:P39)</f>
        <v>-6374</v>
      </c>
      <c r="Q36" s="16">
        <f>SUM(Q37:Q39)</f>
        <v>-9854</v>
      </c>
      <c r="R36" s="16">
        <f>SUM(R37:R39)</f>
        <v>3480</v>
      </c>
      <c r="S36" s="15" t="s">
        <v>318</v>
      </c>
      <c r="T36" s="16">
        <f t="shared" ref="T36:Y36" si="11">SUM(T37:T39)</f>
        <v>-9854</v>
      </c>
      <c r="U36" s="16">
        <f t="shared" si="11"/>
        <v>-20335.75</v>
      </c>
      <c r="V36" s="16">
        <f t="shared" si="11"/>
        <v>0</v>
      </c>
      <c r="W36" s="16">
        <f t="shared" si="11"/>
        <v>0</v>
      </c>
      <c r="X36" s="16">
        <f t="shared" si="11"/>
        <v>-20335.75</v>
      </c>
      <c r="Y36" s="16">
        <f t="shared" si="11"/>
        <v>10481.75</v>
      </c>
      <c r="Z36" s="17">
        <f t="shared" si="3"/>
        <v>-1.0637050943779176</v>
      </c>
      <c r="AA36" s="16"/>
    </row>
    <row r="37" spans="1:27" outlineLevel="1" x14ac:dyDescent="0.25">
      <c r="A37" t="s">
        <v>318</v>
      </c>
      <c r="B37" s="8" t="s">
        <v>318</v>
      </c>
      <c r="C37" s="8" t="s">
        <v>64</v>
      </c>
      <c r="D37" s="9">
        <v>0</v>
      </c>
      <c r="E37" s="9">
        <v>0</v>
      </c>
      <c r="F37" s="9">
        <v>0</v>
      </c>
      <c r="G37" s="9">
        <v>0</v>
      </c>
      <c r="H37" s="7">
        <f t="shared" si="0"/>
        <v>0</v>
      </c>
      <c r="I37" s="8" t="s">
        <v>318</v>
      </c>
      <c r="J37" s="9">
        <v>-6373.75</v>
      </c>
      <c r="K37" s="9">
        <v>-6374</v>
      </c>
      <c r="L37" s="9">
        <v>0</v>
      </c>
      <c r="M37" s="9">
        <v>-0.25</v>
      </c>
      <c r="N37" s="7">
        <f t="shared" si="1"/>
        <v>0.99996077816128015</v>
      </c>
      <c r="O37" s="8" t="s">
        <v>318</v>
      </c>
      <c r="P37" s="9">
        <v>-6374</v>
      </c>
      <c r="Q37" s="9">
        <v>-6374</v>
      </c>
      <c r="R37" s="9">
        <v>0</v>
      </c>
      <c r="S37" s="8" t="s">
        <v>318</v>
      </c>
      <c r="T37" s="9">
        <v>-6374</v>
      </c>
      <c r="U37" s="9">
        <v>-6373.75</v>
      </c>
      <c r="V37" s="8" t="s">
        <v>318</v>
      </c>
      <c r="W37" s="9">
        <v>0</v>
      </c>
      <c r="X37" s="9">
        <f>U37+IF(V37 = "", 0, V37)+W37</f>
        <v>-6373.75</v>
      </c>
      <c r="Y37" s="9">
        <f>T37-X37</f>
        <v>-0.25</v>
      </c>
      <c r="Z37" s="7">
        <f t="shared" si="3"/>
        <v>3.9221838719799181E-5</v>
      </c>
      <c r="AA37" s="8" t="s">
        <v>318</v>
      </c>
    </row>
    <row r="38" spans="1:27" outlineLevel="1" x14ac:dyDescent="0.25">
      <c r="A38" t="s">
        <v>318</v>
      </c>
      <c r="B38" s="8" t="s">
        <v>318</v>
      </c>
      <c r="C38" s="8" t="s">
        <v>67</v>
      </c>
      <c r="D38" s="9">
        <v>0</v>
      </c>
      <c r="E38" s="9">
        <v>-290</v>
      </c>
      <c r="F38" s="9">
        <v>0</v>
      </c>
      <c r="G38" s="9">
        <v>-290</v>
      </c>
      <c r="H38" s="7">
        <f t="shared" si="0"/>
        <v>0</v>
      </c>
      <c r="I38" s="8" t="s">
        <v>318</v>
      </c>
      <c r="J38" s="9">
        <v>-3480</v>
      </c>
      <c r="K38" s="9">
        <v>-3480</v>
      </c>
      <c r="L38" s="9">
        <v>0</v>
      </c>
      <c r="M38" s="9">
        <v>0</v>
      </c>
      <c r="N38" s="7">
        <f t="shared" si="1"/>
        <v>1</v>
      </c>
      <c r="O38" s="8" t="s">
        <v>318</v>
      </c>
      <c r="P38" s="9">
        <v>0</v>
      </c>
      <c r="Q38" s="9">
        <v>-3480</v>
      </c>
      <c r="R38" s="9">
        <v>3480</v>
      </c>
      <c r="S38" s="8" t="s">
        <v>318</v>
      </c>
      <c r="T38" s="9">
        <v>-3480</v>
      </c>
      <c r="U38" s="9">
        <v>-3480</v>
      </c>
      <c r="V38" s="8" t="s">
        <v>318</v>
      </c>
      <c r="W38" s="9">
        <v>0</v>
      </c>
      <c r="X38" s="9">
        <f>U38+IF(V38 = "", 0, V38)+W38</f>
        <v>-3480</v>
      </c>
      <c r="Y38" s="9">
        <f>T38-X38</f>
        <v>0</v>
      </c>
      <c r="Z38" s="7">
        <f t="shared" si="3"/>
        <v>0</v>
      </c>
      <c r="AA38" s="8" t="s">
        <v>318</v>
      </c>
    </row>
    <row r="39" spans="1:27" outlineLevel="1" x14ac:dyDescent="0.25">
      <c r="A39" t="s">
        <v>318</v>
      </c>
      <c r="B39" s="8" t="s">
        <v>318</v>
      </c>
      <c r="C39" s="8" t="s">
        <v>68</v>
      </c>
      <c r="D39" s="9">
        <v>0</v>
      </c>
      <c r="E39" s="9">
        <v>0</v>
      </c>
      <c r="F39" s="9">
        <v>0</v>
      </c>
      <c r="G39" s="9">
        <v>0</v>
      </c>
      <c r="H39" s="7">
        <f t="shared" si="0"/>
        <v>0</v>
      </c>
      <c r="I39" s="8" t="s">
        <v>318</v>
      </c>
      <c r="J39" s="9">
        <v>-10482</v>
      </c>
      <c r="K39" s="9">
        <v>0</v>
      </c>
      <c r="L39" s="9">
        <v>0</v>
      </c>
      <c r="M39" s="9">
        <v>10482</v>
      </c>
      <c r="N39" s="7">
        <f t="shared" si="1"/>
        <v>0</v>
      </c>
      <c r="O39" s="8" t="s">
        <v>318</v>
      </c>
      <c r="P39" s="9">
        <v>0</v>
      </c>
      <c r="Q39" s="9">
        <v>0</v>
      </c>
      <c r="R39" s="9">
        <v>0</v>
      </c>
      <c r="S39" s="8" t="s">
        <v>318</v>
      </c>
      <c r="T39" s="9">
        <v>0</v>
      </c>
      <c r="U39" s="9">
        <v>-10482</v>
      </c>
      <c r="V39" s="8" t="s">
        <v>318</v>
      </c>
      <c r="W39" s="9">
        <v>0</v>
      </c>
      <c r="X39" s="9">
        <f>U39+IF(V39 = "", 0, V39)+W39</f>
        <v>-10482</v>
      </c>
      <c r="Y39" s="9">
        <f>T39-X39</f>
        <v>10482</v>
      </c>
      <c r="Z39" s="7">
        <f t="shared" si="3"/>
        <v>0</v>
      </c>
      <c r="AA39" s="8" t="s">
        <v>318</v>
      </c>
    </row>
    <row r="41" spans="1:27" ht="17.25" x14ac:dyDescent="0.3">
      <c r="A41" s="18" t="s">
        <v>318</v>
      </c>
      <c r="B41" s="26" t="s">
        <v>71</v>
      </c>
      <c r="C41" s="26"/>
      <c r="D41" s="11">
        <f>D11+D13+D20+D22+D36</f>
        <v>-102332.58</v>
      </c>
      <c r="E41" s="11">
        <f>E11+E13+E20+E22+E36</f>
        <v>-94478.200000000012</v>
      </c>
      <c r="F41" s="11">
        <f>F11+F13+F20+F22+F36</f>
        <v>0</v>
      </c>
      <c r="G41" s="11">
        <f>G11+G13+G20+G22+G36</f>
        <v>7854.38</v>
      </c>
      <c r="H41" s="12">
        <f>IF(E41&lt;&gt;0, (D41+F41)/E41, 0)</f>
        <v>1.0831343103488422</v>
      </c>
      <c r="I41" s="19" t="s">
        <v>318</v>
      </c>
      <c r="J41" s="11">
        <f>J11+J13+J20+J22+J36</f>
        <v>-1372146.7900000003</v>
      </c>
      <c r="K41" s="11">
        <f>K11+K13+K20+K22+K36</f>
        <v>-1357750.35</v>
      </c>
      <c r="L41" s="11">
        <f>L11+L13+L20+L22+L36</f>
        <v>0</v>
      </c>
      <c r="M41" s="11">
        <f>M11+M13+M20+M22+M36</f>
        <v>14396.439999999999</v>
      </c>
      <c r="N41" s="12">
        <f>IF(K41&lt;&gt;0, (J41+L41)/K41, 0)</f>
        <v>1.0106031569058334</v>
      </c>
      <c r="O41" s="19" t="s">
        <v>318</v>
      </c>
      <c r="P41" s="11">
        <f>P11+P13+P20+P22+P36</f>
        <v>-1314492.55</v>
      </c>
      <c r="Q41" s="11">
        <f>Q11+Q13+Q20+Q22+Q36</f>
        <v>-1357750.35</v>
      </c>
      <c r="R41" s="11">
        <f>R11+R13+R20+R22+R36</f>
        <v>43257.8</v>
      </c>
      <c r="S41" s="19" t="s">
        <v>318</v>
      </c>
      <c r="T41" s="11">
        <f t="shared" ref="T41:Y41" si="12">T11+T13+T20+T22+T36</f>
        <v>-1357750.35</v>
      </c>
      <c r="U41" s="11">
        <f t="shared" si="12"/>
        <v>-1372146.7900000003</v>
      </c>
      <c r="V41" s="11">
        <f t="shared" si="12"/>
        <v>0</v>
      </c>
      <c r="W41" s="11">
        <f t="shared" si="12"/>
        <v>0</v>
      </c>
      <c r="X41" s="11">
        <f t="shared" si="12"/>
        <v>-1372146.7900000003</v>
      </c>
      <c r="Y41" s="11">
        <f t="shared" si="12"/>
        <v>14396.440000000099</v>
      </c>
      <c r="Z41" s="12">
        <f>IF(T41&lt;&gt;0, Y41/T41, 0)</f>
        <v>-1.0603156905833314E-2</v>
      </c>
      <c r="AA41" s="11"/>
    </row>
    <row r="42" spans="1:27" x14ac:dyDescent="0.25">
      <c r="J42" s="28"/>
      <c r="K42" s="28"/>
      <c r="L42" s="29"/>
      <c r="M42" s="28"/>
    </row>
    <row r="43" spans="1:27" ht="17.25" x14ac:dyDescent="0.3">
      <c r="B43" s="5" t="s">
        <v>72</v>
      </c>
    </row>
    <row r="45" spans="1:27" x14ac:dyDescent="0.25">
      <c r="B45" s="13" t="s">
        <v>73</v>
      </c>
    </row>
    <row r="46" spans="1:27" collapsed="1" x14ac:dyDescent="0.25">
      <c r="A46" t="s">
        <v>318</v>
      </c>
      <c r="B46" s="25" t="s">
        <v>74</v>
      </c>
      <c r="C46" s="25"/>
      <c r="D46" s="16">
        <f>SUM(D47:D49)</f>
        <v>9360.7000000000007</v>
      </c>
      <c r="E46" s="16">
        <f>SUM(E47:E49)</f>
        <v>9360.76</v>
      </c>
      <c r="F46" s="16">
        <f>SUM(F47:F49)</f>
        <v>0</v>
      </c>
      <c r="G46" s="16">
        <f>SUM(G47:G49)</f>
        <v>0.06</v>
      </c>
      <c r="H46" s="17">
        <f t="shared" ref="H46:H89" si="13">IF(E46&lt;&gt;0, (D46+F46)/E46, 0)</f>
        <v>0.99999359026403845</v>
      </c>
      <c r="I46" s="15" t="s">
        <v>318</v>
      </c>
      <c r="J46" s="16">
        <f>SUM(J47:J49)</f>
        <v>112328.4</v>
      </c>
      <c r="K46" s="16">
        <f>SUM(K47:K49)</f>
        <v>112329.03</v>
      </c>
      <c r="L46" s="16">
        <f>SUM(L47:L49)</f>
        <v>0</v>
      </c>
      <c r="M46" s="16">
        <f>SUM(M47:M49)</f>
        <v>0.63</v>
      </c>
      <c r="N46" s="17">
        <f t="shared" ref="N46:N89" si="14">IF(K46&lt;&gt;0, (J46+L46)/K46, 0)</f>
        <v>0.9999943914765399</v>
      </c>
      <c r="O46" s="15" t="s">
        <v>318</v>
      </c>
      <c r="P46" s="16">
        <f>SUM(P47:P49)</f>
        <v>112329.03</v>
      </c>
      <c r="Q46" s="16">
        <f>SUM(Q47:Q49)</f>
        <v>112329.03</v>
      </c>
      <c r="R46" s="16">
        <f>SUM(R47:R49)</f>
        <v>0</v>
      </c>
      <c r="S46" s="15" t="s">
        <v>318</v>
      </c>
      <c r="T46" s="16">
        <f t="shared" ref="T46:Y46" si="15">SUM(T47:T49)</f>
        <v>112329.03</v>
      </c>
      <c r="U46" s="16">
        <f t="shared" si="15"/>
        <v>112328.4</v>
      </c>
      <c r="V46" s="16">
        <f t="shared" si="15"/>
        <v>0</v>
      </c>
      <c r="W46" s="16">
        <f t="shared" si="15"/>
        <v>0</v>
      </c>
      <c r="X46" s="16">
        <f t="shared" si="15"/>
        <v>112328.4</v>
      </c>
      <c r="Y46" s="16">
        <f t="shared" si="15"/>
        <v>0.63000000000101863</v>
      </c>
      <c r="Z46" s="17">
        <f t="shared" ref="Z46:Z89" si="16">IF(T46&lt;&gt;0, Y46/T46, 0)</f>
        <v>5.6085234600620932E-6</v>
      </c>
      <c r="AA46" s="16"/>
    </row>
    <row r="47" spans="1:27" hidden="1" outlineLevel="1" x14ac:dyDescent="0.25">
      <c r="A47" t="s">
        <v>318</v>
      </c>
      <c r="B47" s="8" t="s">
        <v>318</v>
      </c>
      <c r="C47" s="8" t="s">
        <v>75</v>
      </c>
      <c r="D47" s="9">
        <v>6558.5</v>
      </c>
      <c r="E47" s="9">
        <v>6558.5</v>
      </c>
      <c r="F47" s="9">
        <v>0</v>
      </c>
      <c r="G47" s="9">
        <v>0</v>
      </c>
      <c r="H47" s="7">
        <f t="shared" si="13"/>
        <v>1</v>
      </c>
      <c r="I47" s="8" t="s">
        <v>318</v>
      </c>
      <c r="J47" s="9">
        <v>78702</v>
      </c>
      <c r="K47" s="9">
        <v>78702</v>
      </c>
      <c r="L47" s="9">
        <v>0</v>
      </c>
      <c r="M47" s="9">
        <v>0</v>
      </c>
      <c r="N47" s="7">
        <f t="shared" si="14"/>
        <v>1</v>
      </c>
      <c r="O47" s="8" t="s">
        <v>318</v>
      </c>
      <c r="P47" s="9">
        <v>78702</v>
      </c>
      <c r="Q47" s="9">
        <v>78702</v>
      </c>
      <c r="R47" s="9">
        <v>0</v>
      </c>
      <c r="S47" s="8" t="s">
        <v>318</v>
      </c>
      <c r="T47" s="9">
        <v>78702</v>
      </c>
      <c r="U47" s="9">
        <v>78702</v>
      </c>
      <c r="V47" s="8" t="s">
        <v>318</v>
      </c>
      <c r="W47" s="9">
        <v>0</v>
      </c>
      <c r="X47" s="9">
        <f>U47+IF(V47 = "", 0, V47)+W47</f>
        <v>78702</v>
      </c>
      <c r="Y47" s="9">
        <f>T47-X47</f>
        <v>0</v>
      </c>
      <c r="Z47" s="7">
        <f t="shared" si="16"/>
        <v>0</v>
      </c>
      <c r="AA47" s="8" t="s">
        <v>318</v>
      </c>
    </row>
    <row r="48" spans="1:27" hidden="1" outlineLevel="1" x14ac:dyDescent="0.25">
      <c r="A48" t="s">
        <v>318</v>
      </c>
      <c r="B48" s="8" t="s">
        <v>318</v>
      </c>
      <c r="C48" s="8" t="s">
        <v>77</v>
      </c>
      <c r="D48" s="9">
        <v>921.22</v>
      </c>
      <c r="E48" s="9">
        <v>921.28</v>
      </c>
      <c r="F48" s="9">
        <v>0</v>
      </c>
      <c r="G48" s="9">
        <v>0.06</v>
      </c>
      <c r="H48" s="7">
        <f t="shared" si="13"/>
        <v>0.99993487321986807</v>
      </c>
      <c r="I48" s="8" t="s">
        <v>318</v>
      </c>
      <c r="J48" s="9">
        <v>11054.64</v>
      </c>
      <c r="K48" s="9">
        <v>11055.3</v>
      </c>
      <c r="L48" s="9">
        <v>0</v>
      </c>
      <c r="M48" s="9">
        <v>0.66</v>
      </c>
      <c r="N48" s="7">
        <f t="shared" si="14"/>
        <v>0.99994030012754065</v>
      </c>
      <c r="O48" s="8" t="s">
        <v>318</v>
      </c>
      <c r="P48" s="9">
        <v>11055.3</v>
      </c>
      <c r="Q48" s="9">
        <v>11055.3</v>
      </c>
      <c r="R48" s="9">
        <v>0</v>
      </c>
      <c r="S48" s="8" t="s">
        <v>318</v>
      </c>
      <c r="T48" s="9">
        <v>11055.3</v>
      </c>
      <c r="U48" s="9">
        <v>11054.64</v>
      </c>
      <c r="V48" s="8" t="s">
        <v>318</v>
      </c>
      <c r="W48" s="9">
        <v>0</v>
      </c>
      <c r="X48" s="9">
        <f>U48+IF(V48 = "", 0, V48)+W48</f>
        <v>11054.64</v>
      </c>
      <c r="Y48" s="9">
        <f>T48-X48</f>
        <v>0.65999999999985448</v>
      </c>
      <c r="Z48" s="7">
        <f t="shared" si="16"/>
        <v>5.969987245935022E-5</v>
      </c>
      <c r="AA48" s="8" t="s">
        <v>318</v>
      </c>
    </row>
    <row r="49" spans="1:27" hidden="1" outlineLevel="1" x14ac:dyDescent="0.25">
      <c r="A49" t="s">
        <v>318</v>
      </c>
      <c r="B49" s="8" t="s">
        <v>318</v>
      </c>
      <c r="C49" s="8" t="s">
        <v>78</v>
      </c>
      <c r="D49" s="9">
        <v>1880.98</v>
      </c>
      <c r="E49" s="9">
        <v>1880.98</v>
      </c>
      <c r="F49" s="9">
        <v>0</v>
      </c>
      <c r="G49" s="9">
        <v>0</v>
      </c>
      <c r="H49" s="7">
        <f t="shared" si="13"/>
        <v>1</v>
      </c>
      <c r="I49" s="8" t="s">
        <v>318</v>
      </c>
      <c r="J49" s="9">
        <v>22571.759999999998</v>
      </c>
      <c r="K49" s="9">
        <v>22571.73</v>
      </c>
      <c r="L49" s="9">
        <v>0</v>
      </c>
      <c r="M49" s="9">
        <v>-0.03</v>
      </c>
      <c r="N49" s="7">
        <f t="shared" si="14"/>
        <v>1.0000013290961747</v>
      </c>
      <c r="O49" s="8" t="s">
        <v>318</v>
      </c>
      <c r="P49" s="9">
        <v>22571.73</v>
      </c>
      <c r="Q49" s="9">
        <v>22571.73</v>
      </c>
      <c r="R49" s="9">
        <v>0</v>
      </c>
      <c r="S49" s="8" t="s">
        <v>318</v>
      </c>
      <c r="T49" s="9">
        <v>22571.73</v>
      </c>
      <c r="U49" s="9">
        <v>22571.759999999998</v>
      </c>
      <c r="V49" s="8" t="s">
        <v>318</v>
      </c>
      <c r="W49" s="9">
        <v>0</v>
      </c>
      <c r="X49" s="9">
        <f>U49+IF(V49 = "", 0, V49)+W49</f>
        <v>22571.759999999998</v>
      </c>
      <c r="Y49" s="9">
        <f>T49-X49</f>
        <v>-2.9999999998835847E-2</v>
      </c>
      <c r="Z49" s="7">
        <f t="shared" si="16"/>
        <v>-1.3290961746767238E-6</v>
      </c>
      <c r="AA49" s="8" t="s">
        <v>318</v>
      </c>
    </row>
    <row r="50" spans="1:27" collapsed="1" x14ac:dyDescent="0.25">
      <c r="A50" t="s">
        <v>318</v>
      </c>
      <c r="B50" s="25" t="s">
        <v>83</v>
      </c>
      <c r="C50" s="25"/>
      <c r="D50" s="16">
        <f>SUM(D51:D54)</f>
        <v>37771.4</v>
      </c>
      <c r="E50" s="16">
        <f>SUM(E51:E54)</f>
        <v>40791.68</v>
      </c>
      <c r="F50" s="16">
        <f>SUM(F51:F54)</f>
        <v>0</v>
      </c>
      <c r="G50" s="16">
        <f>SUM(G51:G54)</f>
        <v>3020.2799999999997</v>
      </c>
      <c r="H50" s="17">
        <f t="shared" si="13"/>
        <v>0.92595843073881734</v>
      </c>
      <c r="I50" s="15" t="s">
        <v>318</v>
      </c>
      <c r="J50" s="16">
        <f>SUM(J51:J54)</f>
        <v>481591.25</v>
      </c>
      <c r="K50" s="16">
        <f>SUM(K51:K54)</f>
        <v>489935.11000000004</v>
      </c>
      <c r="L50" s="16">
        <f>SUM(L51:L54)</f>
        <v>0</v>
      </c>
      <c r="M50" s="16">
        <f>SUM(M51:M54)</f>
        <v>8343.86</v>
      </c>
      <c r="N50" s="17">
        <f t="shared" si="14"/>
        <v>0.98296945895549304</v>
      </c>
      <c r="O50" s="15" t="s">
        <v>318</v>
      </c>
      <c r="P50" s="16">
        <f>SUM(P51:P54)</f>
        <v>490993.52</v>
      </c>
      <c r="Q50" s="16">
        <f>SUM(Q51:Q54)</f>
        <v>489935.11000000004</v>
      </c>
      <c r="R50" s="16">
        <f>SUM(R51:R54)</f>
        <v>1058.4100000000001</v>
      </c>
      <c r="S50" s="15" t="s">
        <v>318</v>
      </c>
      <c r="T50" s="16">
        <f t="shared" ref="T50:Y50" si="17">SUM(T51:T54)</f>
        <v>489935.11000000004</v>
      </c>
      <c r="U50" s="16">
        <f t="shared" si="17"/>
        <v>481591.25</v>
      </c>
      <c r="V50" s="16">
        <f t="shared" si="17"/>
        <v>0</v>
      </c>
      <c r="W50" s="16">
        <f t="shared" si="17"/>
        <v>0</v>
      </c>
      <c r="X50" s="16">
        <f t="shared" si="17"/>
        <v>481591.25</v>
      </c>
      <c r="Y50" s="16">
        <f t="shared" si="17"/>
        <v>8343.8600000000497</v>
      </c>
      <c r="Z50" s="17">
        <f t="shared" si="16"/>
        <v>1.7030541044506995E-2</v>
      </c>
      <c r="AA50" s="16"/>
    </row>
    <row r="51" spans="1:27" hidden="1" outlineLevel="1" x14ac:dyDescent="0.25">
      <c r="A51" t="s">
        <v>318</v>
      </c>
      <c r="B51" s="8" t="s">
        <v>318</v>
      </c>
      <c r="C51" s="8" t="s">
        <v>84</v>
      </c>
      <c r="D51" s="9">
        <v>26274.38</v>
      </c>
      <c r="E51" s="9">
        <v>28651.48</v>
      </c>
      <c r="F51" s="9">
        <v>0</v>
      </c>
      <c r="G51" s="9">
        <v>2377.1</v>
      </c>
      <c r="H51" s="7">
        <f t="shared" si="13"/>
        <v>0.9170339542669349</v>
      </c>
      <c r="I51" s="8" t="s">
        <v>318</v>
      </c>
      <c r="J51" s="9">
        <v>335818.91</v>
      </c>
      <c r="K51" s="9">
        <v>344120.59</v>
      </c>
      <c r="L51" s="9">
        <v>0</v>
      </c>
      <c r="M51" s="9">
        <v>8301.68</v>
      </c>
      <c r="N51" s="7">
        <f t="shared" si="14"/>
        <v>0.97587566614366184</v>
      </c>
      <c r="O51" s="8" t="s">
        <v>318</v>
      </c>
      <c r="P51" s="9">
        <v>344313.14</v>
      </c>
      <c r="Q51" s="9">
        <v>344120.59</v>
      </c>
      <c r="R51" s="9">
        <v>192.55</v>
      </c>
      <c r="S51" s="8" t="s">
        <v>318</v>
      </c>
      <c r="T51" s="9">
        <v>344120.59</v>
      </c>
      <c r="U51" s="9">
        <v>335818.91</v>
      </c>
      <c r="V51" s="8" t="s">
        <v>318</v>
      </c>
      <c r="W51" s="9">
        <v>0</v>
      </c>
      <c r="X51" s="9">
        <f>U51+IF(V51 = "", 0, V51)+W51</f>
        <v>335818.91</v>
      </c>
      <c r="Y51" s="9">
        <f>T51-X51</f>
        <v>8301.6800000000512</v>
      </c>
      <c r="Z51" s="7">
        <f t="shared" si="16"/>
        <v>2.4124333856338123E-2</v>
      </c>
      <c r="AA51" s="8" t="s">
        <v>318</v>
      </c>
    </row>
    <row r="52" spans="1:27" hidden="1" outlineLevel="1" x14ac:dyDescent="0.25">
      <c r="A52" t="s">
        <v>318</v>
      </c>
      <c r="B52" s="8" t="s">
        <v>318</v>
      </c>
      <c r="C52" s="8" t="s">
        <v>85</v>
      </c>
      <c r="D52" s="9">
        <v>0</v>
      </c>
      <c r="E52" s="9">
        <v>333.33</v>
      </c>
      <c r="F52" s="9">
        <v>0</v>
      </c>
      <c r="G52" s="9">
        <v>333.33</v>
      </c>
      <c r="H52" s="7">
        <f t="shared" si="13"/>
        <v>0</v>
      </c>
      <c r="I52" s="8" t="s">
        <v>318</v>
      </c>
      <c r="J52" s="9">
        <v>4276.67</v>
      </c>
      <c r="K52" s="9">
        <v>4000</v>
      </c>
      <c r="L52" s="9">
        <v>0</v>
      </c>
      <c r="M52" s="9">
        <v>-276.67</v>
      </c>
      <c r="N52" s="7">
        <f t="shared" si="14"/>
        <v>1.0691675</v>
      </c>
      <c r="O52" s="8" t="s">
        <v>318</v>
      </c>
      <c r="P52" s="9">
        <v>4000</v>
      </c>
      <c r="Q52" s="9">
        <v>4000</v>
      </c>
      <c r="R52" s="9">
        <v>0</v>
      </c>
      <c r="S52" s="8" t="s">
        <v>318</v>
      </c>
      <c r="T52" s="9">
        <v>4000</v>
      </c>
      <c r="U52" s="9">
        <v>4276.67</v>
      </c>
      <c r="V52" s="8" t="s">
        <v>318</v>
      </c>
      <c r="W52" s="9">
        <v>0</v>
      </c>
      <c r="X52" s="9">
        <f>U52+IF(V52 = "", 0, V52)+W52</f>
        <v>4276.67</v>
      </c>
      <c r="Y52" s="9">
        <f>T52-X52</f>
        <v>-276.67000000000007</v>
      </c>
      <c r="Z52" s="7">
        <f t="shared" si="16"/>
        <v>-6.9167500000000021E-2</v>
      </c>
      <c r="AA52" s="8" t="s">
        <v>318</v>
      </c>
    </row>
    <row r="53" spans="1:27" hidden="1" outlineLevel="1" x14ac:dyDescent="0.25">
      <c r="A53" t="s">
        <v>318</v>
      </c>
      <c r="B53" s="8" t="s">
        <v>318</v>
      </c>
      <c r="C53" s="8" t="s">
        <v>86</v>
      </c>
      <c r="D53" s="9">
        <v>3722.48</v>
      </c>
      <c r="E53" s="9">
        <v>3685.22</v>
      </c>
      <c r="F53" s="9">
        <v>0</v>
      </c>
      <c r="G53" s="9">
        <v>-37.26</v>
      </c>
      <c r="H53" s="7">
        <f t="shared" si="13"/>
        <v>1.0101106582510679</v>
      </c>
      <c r="I53" s="8" t="s">
        <v>318</v>
      </c>
      <c r="J53" s="9">
        <v>44396.46</v>
      </c>
      <c r="K53" s="9">
        <v>44267.94</v>
      </c>
      <c r="L53" s="9">
        <v>0</v>
      </c>
      <c r="M53" s="9">
        <v>-128.52000000000001</v>
      </c>
      <c r="N53" s="7">
        <f t="shared" si="14"/>
        <v>1.0029032297414335</v>
      </c>
      <c r="O53" s="8" t="s">
        <v>318</v>
      </c>
      <c r="P53" s="9">
        <v>44221.97</v>
      </c>
      <c r="Q53" s="9">
        <v>44267.94</v>
      </c>
      <c r="R53" s="9">
        <v>-45.97</v>
      </c>
      <c r="S53" s="8" t="s">
        <v>318</v>
      </c>
      <c r="T53" s="9">
        <v>44267.94</v>
      </c>
      <c r="U53" s="9">
        <v>44396.46</v>
      </c>
      <c r="V53" s="8" t="s">
        <v>318</v>
      </c>
      <c r="W53" s="9">
        <v>0</v>
      </c>
      <c r="X53" s="9">
        <f>U53+IF(V53 = "", 0, V53)+W53</f>
        <v>44396.46</v>
      </c>
      <c r="Y53" s="9">
        <f>T53-X53</f>
        <v>-128.5199999999968</v>
      </c>
      <c r="Z53" s="7">
        <f t="shared" si="16"/>
        <v>-2.9032297414335701E-3</v>
      </c>
      <c r="AA53" s="8" t="s">
        <v>318</v>
      </c>
    </row>
    <row r="54" spans="1:27" hidden="1" outlineLevel="1" x14ac:dyDescent="0.25">
      <c r="A54" t="s">
        <v>318</v>
      </c>
      <c r="B54" s="8" t="s">
        <v>318</v>
      </c>
      <c r="C54" s="8" t="s">
        <v>87</v>
      </c>
      <c r="D54" s="9">
        <v>7774.54</v>
      </c>
      <c r="E54" s="9">
        <v>8121.65</v>
      </c>
      <c r="F54" s="9">
        <v>0</v>
      </c>
      <c r="G54" s="9">
        <v>347.11</v>
      </c>
      <c r="H54" s="7">
        <f t="shared" si="13"/>
        <v>0.95726114767319448</v>
      </c>
      <c r="I54" s="8" t="s">
        <v>318</v>
      </c>
      <c r="J54" s="9">
        <v>97099.21</v>
      </c>
      <c r="K54" s="9">
        <v>97546.58</v>
      </c>
      <c r="L54" s="9">
        <v>0</v>
      </c>
      <c r="M54" s="9">
        <v>447.37</v>
      </c>
      <c r="N54" s="7">
        <f t="shared" si="14"/>
        <v>0.99541378078042309</v>
      </c>
      <c r="O54" s="8" t="s">
        <v>318</v>
      </c>
      <c r="P54" s="9">
        <v>98458.41</v>
      </c>
      <c r="Q54" s="9">
        <v>97546.58</v>
      </c>
      <c r="R54" s="9">
        <v>911.83</v>
      </c>
      <c r="S54" s="8" t="s">
        <v>318</v>
      </c>
      <c r="T54" s="9">
        <v>97546.58</v>
      </c>
      <c r="U54" s="9">
        <v>97099.21</v>
      </c>
      <c r="V54" s="8" t="s">
        <v>318</v>
      </c>
      <c r="W54" s="9">
        <v>0</v>
      </c>
      <c r="X54" s="9">
        <f>U54+IF(V54 = "", 0, V54)+W54</f>
        <v>97099.21</v>
      </c>
      <c r="Y54" s="9">
        <f>T54-X54</f>
        <v>447.36999999999534</v>
      </c>
      <c r="Z54" s="7">
        <f t="shared" si="16"/>
        <v>4.5862192195768965E-3</v>
      </c>
      <c r="AA54" s="8" t="s">
        <v>318</v>
      </c>
    </row>
    <row r="55" spans="1:27" collapsed="1" x14ac:dyDescent="0.25">
      <c r="A55" t="s">
        <v>318</v>
      </c>
      <c r="B55" s="25" t="s">
        <v>88</v>
      </c>
      <c r="C55" s="25"/>
      <c r="D55" s="16">
        <f>SUM(D56:D56)</f>
        <v>0</v>
      </c>
      <c r="E55" s="16">
        <f>SUM(E56:E56)</f>
        <v>83.33</v>
      </c>
      <c r="F55" s="16">
        <f>SUM(F56:F56)</f>
        <v>0</v>
      </c>
      <c r="G55" s="16">
        <f>SUM(G56:G56)</f>
        <v>83.33</v>
      </c>
      <c r="H55" s="17">
        <f t="shared" si="13"/>
        <v>0</v>
      </c>
      <c r="I55" s="15" t="s">
        <v>318</v>
      </c>
      <c r="J55" s="16">
        <f>SUM(J56:J56)</f>
        <v>0</v>
      </c>
      <c r="K55" s="16">
        <f>SUM(K56:K56)</f>
        <v>1000</v>
      </c>
      <c r="L55" s="16">
        <f>SUM(L56:L56)</f>
        <v>0</v>
      </c>
      <c r="M55" s="16">
        <f>SUM(M56:M56)</f>
        <v>1000</v>
      </c>
      <c r="N55" s="17">
        <f t="shared" si="14"/>
        <v>0</v>
      </c>
      <c r="O55" s="15" t="s">
        <v>318</v>
      </c>
      <c r="P55" s="16">
        <f>SUM(P56:P56)</f>
        <v>1000</v>
      </c>
      <c r="Q55" s="16">
        <f>SUM(Q56:Q56)</f>
        <v>1000</v>
      </c>
      <c r="R55" s="16">
        <f>SUM(R56:R56)</f>
        <v>0</v>
      </c>
      <c r="S55" s="15" t="s">
        <v>318</v>
      </c>
      <c r="T55" s="16">
        <f t="shared" ref="T55:Y55" si="18">SUM(T56:T56)</f>
        <v>1000</v>
      </c>
      <c r="U55" s="16">
        <f t="shared" si="18"/>
        <v>0</v>
      </c>
      <c r="V55" s="16">
        <f t="shared" si="18"/>
        <v>0</v>
      </c>
      <c r="W55" s="16">
        <f t="shared" si="18"/>
        <v>0</v>
      </c>
      <c r="X55" s="16">
        <f t="shared" si="18"/>
        <v>0</v>
      </c>
      <c r="Y55" s="16">
        <f t="shared" si="18"/>
        <v>1000</v>
      </c>
      <c r="Z55" s="17">
        <f t="shared" si="16"/>
        <v>1</v>
      </c>
      <c r="AA55" s="16"/>
    </row>
    <row r="56" spans="1:27" hidden="1" outlineLevel="1" x14ac:dyDescent="0.25">
      <c r="A56" t="s">
        <v>318</v>
      </c>
      <c r="B56" s="8" t="s">
        <v>318</v>
      </c>
      <c r="C56" s="8" t="s">
        <v>90</v>
      </c>
      <c r="D56" s="9">
        <v>0</v>
      </c>
      <c r="E56" s="9">
        <v>83.33</v>
      </c>
      <c r="F56" s="9">
        <v>0</v>
      </c>
      <c r="G56" s="9">
        <v>83.33</v>
      </c>
      <c r="H56" s="7">
        <f t="shared" si="13"/>
        <v>0</v>
      </c>
      <c r="I56" s="8" t="s">
        <v>318</v>
      </c>
      <c r="J56" s="9">
        <v>0</v>
      </c>
      <c r="K56" s="9">
        <v>1000</v>
      </c>
      <c r="L56" s="9">
        <v>0</v>
      </c>
      <c r="M56" s="9">
        <v>1000</v>
      </c>
      <c r="N56" s="7">
        <f t="shared" si="14"/>
        <v>0</v>
      </c>
      <c r="O56" s="8" t="s">
        <v>318</v>
      </c>
      <c r="P56" s="9">
        <v>1000</v>
      </c>
      <c r="Q56" s="9">
        <v>1000</v>
      </c>
      <c r="R56" s="9">
        <v>0</v>
      </c>
      <c r="S56" s="8" t="s">
        <v>318</v>
      </c>
      <c r="T56" s="9">
        <v>1000</v>
      </c>
      <c r="U56" s="9">
        <v>0</v>
      </c>
      <c r="V56" s="8" t="s">
        <v>318</v>
      </c>
      <c r="W56" s="9">
        <v>0</v>
      </c>
      <c r="X56" s="9">
        <f>U56+IF(V56 = "", 0, V56)+W56</f>
        <v>0</v>
      </c>
      <c r="Y56" s="9">
        <f>T56-X56</f>
        <v>1000</v>
      </c>
      <c r="Z56" s="7">
        <f t="shared" si="16"/>
        <v>1</v>
      </c>
      <c r="AA56" s="8" t="s">
        <v>318</v>
      </c>
    </row>
    <row r="57" spans="1:27" collapsed="1" x14ac:dyDescent="0.25">
      <c r="A57" t="s">
        <v>318</v>
      </c>
      <c r="B57" s="25" t="s">
        <v>94</v>
      </c>
      <c r="C57" s="25"/>
      <c r="D57" s="16">
        <f>SUM(D58:D69)</f>
        <v>18968.209999999995</v>
      </c>
      <c r="E57" s="16">
        <f>SUM(E58:E69)</f>
        <v>19828.039999999997</v>
      </c>
      <c r="F57" s="16">
        <f>SUM(F58:F69)</f>
        <v>0</v>
      </c>
      <c r="G57" s="16">
        <f>SUM(G58:G69)</f>
        <v>859.82999999999993</v>
      </c>
      <c r="H57" s="17">
        <f t="shared" si="13"/>
        <v>0.95663565334748157</v>
      </c>
      <c r="I57" s="15" t="s">
        <v>318</v>
      </c>
      <c r="J57" s="16">
        <f>SUM(J58:J69)</f>
        <v>235114.55</v>
      </c>
      <c r="K57" s="16">
        <f>SUM(K58:K69)</f>
        <v>235433.49000000002</v>
      </c>
      <c r="L57" s="16">
        <f>SUM(L58:L69)</f>
        <v>0</v>
      </c>
      <c r="M57" s="16">
        <f>SUM(M58:M69)</f>
        <v>318.94000000000017</v>
      </c>
      <c r="N57" s="17">
        <f t="shared" si="14"/>
        <v>0.99864530742843749</v>
      </c>
      <c r="O57" s="15" t="s">
        <v>318</v>
      </c>
      <c r="P57" s="16">
        <f>SUM(P58:P69)</f>
        <v>217701.39</v>
      </c>
      <c r="Q57" s="16">
        <f>SUM(Q58:Q69)</f>
        <v>235433.49000000002</v>
      </c>
      <c r="R57" s="16">
        <f>SUM(R58:R69)</f>
        <v>-17732.099999999999</v>
      </c>
      <c r="S57" s="15" t="s">
        <v>318</v>
      </c>
      <c r="T57" s="16">
        <f t="shared" ref="T57:Y57" si="19">SUM(T58:T69)</f>
        <v>235433.49000000002</v>
      </c>
      <c r="U57" s="16">
        <f t="shared" si="19"/>
        <v>235114.55</v>
      </c>
      <c r="V57" s="16">
        <f t="shared" si="19"/>
        <v>0</v>
      </c>
      <c r="W57" s="16">
        <f t="shared" si="19"/>
        <v>0</v>
      </c>
      <c r="X57" s="16">
        <f t="shared" si="19"/>
        <v>235114.55</v>
      </c>
      <c r="Y57" s="16">
        <f t="shared" si="19"/>
        <v>318.93999999999562</v>
      </c>
      <c r="Z57" s="17">
        <f t="shared" si="16"/>
        <v>1.3546925715623363E-3</v>
      </c>
      <c r="AA57" s="16"/>
    </row>
    <row r="58" spans="1:27" hidden="1" outlineLevel="1" x14ac:dyDescent="0.25">
      <c r="A58" t="s">
        <v>318</v>
      </c>
      <c r="B58" s="8" t="s">
        <v>318</v>
      </c>
      <c r="C58" s="8" t="s">
        <v>95</v>
      </c>
      <c r="D58" s="9">
        <v>6975.28</v>
      </c>
      <c r="E58" s="9">
        <v>7404.94</v>
      </c>
      <c r="F58" s="9">
        <v>0</v>
      </c>
      <c r="G58" s="9">
        <v>429.66</v>
      </c>
      <c r="H58" s="7">
        <f t="shared" si="13"/>
        <v>0.9419765723962652</v>
      </c>
      <c r="I58" s="8" t="s">
        <v>318</v>
      </c>
      <c r="J58" s="9">
        <v>71827.38</v>
      </c>
      <c r="K58" s="9">
        <v>77433.83</v>
      </c>
      <c r="L58" s="9">
        <v>0</v>
      </c>
      <c r="M58" s="9">
        <v>5606.45</v>
      </c>
      <c r="N58" s="7">
        <f t="shared" si="14"/>
        <v>0.92759689143621082</v>
      </c>
      <c r="O58" s="8" t="s">
        <v>318</v>
      </c>
      <c r="P58" s="9">
        <v>68141.78</v>
      </c>
      <c r="Q58" s="9">
        <v>77433.83</v>
      </c>
      <c r="R58" s="9">
        <v>-9292.0499999999993</v>
      </c>
      <c r="S58" s="8" t="s">
        <v>318</v>
      </c>
      <c r="T58" s="9">
        <v>77433.83</v>
      </c>
      <c r="U58" s="9">
        <v>71827.38</v>
      </c>
      <c r="V58" s="8" t="s">
        <v>318</v>
      </c>
      <c r="W58" s="9">
        <v>0</v>
      </c>
      <c r="X58" s="9">
        <f t="shared" ref="X58:X69" si="20">U58+IF(V58 = "", 0, V58)+W58</f>
        <v>71827.38</v>
      </c>
      <c r="Y58" s="9">
        <f t="shared" ref="Y58:Y69" si="21">T58-X58</f>
        <v>5606.4499999999971</v>
      </c>
      <c r="Z58" s="7">
        <f t="shared" si="16"/>
        <v>7.2403108563789204E-2</v>
      </c>
      <c r="AA58" s="8" t="s">
        <v>318</v>
      </c>
    </row>
    <row r="59" spans="1:27" hidden="1" outlineLevel="1" x14ac:dyDescent="0.25">
      <c r="A59" t="s">
        <v>318</v>
      </c>
      <c r="B59" s="8" t="s">
        <v>318</v>
      </c>
      <c r="C59" s="8" t="s">
        <v>96</v>
      </c>
      <c r="D59" s="9">
        <v>452.26</v>
      </c>
      <c r="E59" s="9">
        <v>875</v>
      </c>
      <c r="F59" s="9">
        <v>0</v>
      </c>
      <c r="G59" s="9">
        <v>422.74</v>
      </c>
      <c r="H59" s="7">
        <f t="shared" si="13"/>
        <v>0.51686857142857145</v>
      </c>
      <c r="I59" s="8" t="s">
        <v>318</v>
      </c>
      <c r="J59" s="9">
        <v>11895.22</v>
      </c>
      <c r="K59" s="9">
        <v>10500</v>
      </c>
      <c r="L59" s="9">
        <v>0</v>
      </c>
      <c r="M59" s="9">
        <v>-1395.22</v>
      </c>
      <c r="N59" s="7">
        <f t="shared" si="14"/>
        <v>1.1328780952380952</v>
      </c>
      <c r="O59" s="8" t="s">
        <v>318</v>
      </c>
      <c r="P59" s="9">
        <v>2500</v>
      </c>
      <c r="Q59" s="9">
        <v>10500</v>
      </c>
      <c r="R59" s="9">
        <v>-8000</v>
      </c>
      <c r="S59" s="8" t="s">
        <v>318</v>
      </c>
      <c r="T59" s="9">
        <v>10500</v>
      </c>
      <c r="U59" s="9">
        <v>11895.22</v>
      </c>
      <c r="V59" s="8" t="s">
        <v>318</v>
      </c>
      <c r="W59" s="9">
        <v>0</v>
      </c>
      <c r="X59" s="9">
        <f t="shared" si="20"/>
        <v>11895.22</v>
      </c>
      <c r="Y59" s="9">
        <f t="shared" si="21"/>
        <v>-1395.2199999999993</v>
      </c>
      <c r="Z59" s="7">
        <f t="shared" si="16"/>
        <v>-0.13287809523809518</v>
      </c>
      <c r="AA59" s="8" t="s">
        <v>318</v>
      </c>
    </row>
    <row r="60" spans="1:27" hidden="1" outlineLevel="1" x14ac:dyDescent="0.25">
      <c r="A60" t="s">
        <v>318</v>
      </c>
      <c r="B60" s="8" t="s">
        <v>318</v>
      </c>
      <c r="C60" s="8" t="s">
        <v>97</v>
      </c>
      <c r="D60" s="9">
        <v>540.52</v>
      </c>
      <c r="E60" s="9">
        <v>575.79999999999995</v>
      </c>
      <c r="F60" s="9">
        <v>0</v>
      </c>
      <c r="G60" s="9">
        <v>35.28</v>
      </c>
      <c r="H60" s="7">
        <f t="shared" si="13"/>
        <v>0.9387287252518236</v>
      </c>
      <c r="I60" s="8" t="s">
        <v>318</v>
      </c>
      <c r="J60" s="9">
        <v>6923.92</v>
      </c>
      <c r="K60" s="9">
        <v>6259.76</v>
      </c>
      <c r="L60" s="9">
        <v>0</v>
      </c>
      <c r="M60" s="9">
        <v>-664.16</v>
      </c>
      <c r="N60" s="7">
        <f t="shared" si="14"/>
        <v>1.106099914373714</v>
      </c>
      <c r="O60" s="8" t="s">
        <v>318</v>
      </c>
      <c r="P60" s="9">
        <v>5344.74</v>
      </c>
      <c r="Q60" s="9">
        <v>6259.76</v>
      </c>
      <c r="R60" s="9">
        <v>-915.02</v>
      </c>
      <c r="S60" s="8" t="s">
        <v>318</v>
      </c>
      <c r="T60" s="9">
        <v>6259.76</v>
      </c>
      <c r="U60" s="9">
        <v>6923.92</v>
      </c>
      <c r="V60" s="8" t="s">
        <v>318</v>
      </c>
      <c r="W60" s="9">
        <v>0</v>
      </c>
      <c r="X60" s="9">
        <f t="shared" si="20"/>
        <v>6923.92</v>
      </c>
      <c r="Y60" s="9">
        <f t="shared" si="21"/>
        <v>-664.15999999999985</v>
      </c>
      <c r="Z60" s="7">
        <f t="shared" si="16"/>
        <v>-0.10609991437371398</v>
      </c>
      <c r="AA60" s="8" t="s">
        <v>318</v>
      </c>
    </row>
    <row r="61" spans="1:27" hidden="1" outlineLevel="1" x14ac:dyDescent="0.25">
      <c r="A61" t="s">
        <v>318</v>
      </c>
      <c r="B61" s="8" t="s">
        <v>318</v>
      </c>
      <c r="C61" s="8" t="s">
        <v>98</v>
      </c>
      <c r="D61" s="9">
        <v>1237.97</v>
      </c>
      <c r="E61" s="9">
        <v>1138.1199999999999</v>
      </c>
      <c r="F61" s="9">
        <v>0</v>
      </c>
      <c r="G61" s="9">
        <v>-99.85</v>
      </c>
      <c r="H61" s="7">
        <f t="shared" si="13"/>
        <v>1.0877324008013216</v>
      </c>
      <c r="I61" s="8" t="s">
        <v>318</v>
      </c>
      <c r="J61" s="9">
        <v>16756.43</v>
      </c>
      <c r="K61" s="9">
        <v>14716.49</v>
      </c>
      <c r="L61" s="9">
        <v>0</v>
      </c>
      <c r="M61" s="9">
        <v>-2039.94</v>
      </c>
      <c r="N61" s="7">
        <f t="shared" si="14"/>
        <v>1.1386159335548083</v>
      </c>
      <c r="O61" s="8" t="s">
        <v>318</v>
      </c>
      <c r="P61" s="9">
        <v>14253.6</v>
      </c>
      <c r="Q61" s="9">
        <v>14716.49</v>
      </c>
      <c r="R61" s="9">
        <v>-462.89</v>
      </c>
      <c r="S61" s="8" t="s">
        <v>318</v>
      </c>
      <c r="T61" s="9">
        <v>14716.49</v>
      </c>
      <c r="U61" s="9">
        <v>16756.43</v>
      </c>
      <c r="V61" s="8" t="s">
        <v>318</v>
      </c>
      <c r="W61" s="9">
        <v>0</v>
      </c>
      <c r="X61" s="9">
        <f t="shared" si="20"/>
        <v>16756.43</v>
      </c>
      <c r="Y61" s="9">
        <f t="shared" si="21"/>
        <v>-2039.9400000000005</v>
      </c>
      <c r="Z61" s="7">
        <f t="shared" si="16"/>
        <v>-0.13861593355480828</v>
      </c>
      <c r="AA61" s="8" t="s">
        <v>318</v>
      </c>
    </row>
    <row r="62" spans="1:27" hidden="1" outlineLevel="1" x14ac:dyDescent="0.25">
      <c r="A62" t="s">
        <v>318</v>
      </c>
      <c r="B62" s="8" t="s">
        <v>318</v>
      </c>
      <c r="C62" s="8" t="s">
        <v>99</v>
      </c>
      <c r="D62" s="9">
        <v>5338.14</v>
      </c>
      <c r="E62" s="9">
        <v>6323.21</v>
      </c>
      <c r="F62" s="9">
        <v>0</v>
      </c>
      <c r="G62" s="9">
        <v>985.07</v>
      </c>
      <c r="H62" s="7">
        <f t="shared" si="13"/>
        <v>0.84421361934840067</v>
      </c>
      <c r="I62" s="8" t="s">
        <v>318</v>
      </c>
      <c r="J62" s="9">
        <v>66013.09</v>
      </c>
      <c r="K62" s="9">
        <v>69531.289999999994</v>
      </c>
      <c r="L62" s="9">
        <v>0</v>
      </c>
      <c r="M62" s="9">
        <v>3518.2</v>
      </c>
      <c r="N62" s="7">
        <f t="shared" si="14"/>
        <v>0.94940119764785036</v>
      </c>
      <c r="O62" s="8" t="s">
        <v>318</v>
      </c>
      <c r="P62" s="9">
        <v>67499.92</v>
      </c>
      <c r="Q62" s="9">
        <v>69531.289999999994</v>
      </c>
      <c r="R62" s="9">
        <v>-2031.37</v>
      </c>
      <c r="S62" s="8" t="s">
        <v>318</v>
      </c>
      <c r="T62" s="9">
        <v>69531.289999999994</v>
      </c>
      <c r="U62" s="9">
        <v>66013.09</v>
      </c>
      <c r="V62" s="8" t="s">
        <v>318</v>
      </c>
      <c r="W62" s="9">
        <v>0</v>
      </c>
      <c r="X62" s="9">
        <f t="shared" si="20"/>
        <v>66013.09</v>
      </c>
      <c r="Y62" s="9">
        <f t="shared" si="21"/>
        <v>3518.1999999999971</v>
      </c>
      <c r="Z62" s="7">
        <f t="shared" si="16"/>
        <v>5.059880235214962E-2</v>
      </c>
      <c r="AA62" s="8" t="s">
        <v>318</v>
      </c>
    </row>
    <row r="63" spans="1:27" hidden="1" outlineLevel="1" x14ac:dyDescent="0.25">
      <c r="A63" t="s">
        <v>318</v>
      </c>
      <c r="B63" s="8" t="s">
        <v>318</v>
      </c>
      <c r="C63" s="8" t="s">
        <v>100</v>
      </c>
      <c r="D63" s="9">
        <v>77.319999999999993</v>
      </c>
      <c r="E63" s="9">
        <v>0</v>
      </c>
      <c r="F63" s="9">
        <v>0</v>
      </c>
      <c r="G63" s="9">
        <v>-77.319999999999993</v>
      </c>
      <c r="H63" s="7">
        <f t="shared" si="13"/>
        <v>0</v>
      </c>
      <c r="I63" s="8" t="s">
        <v>318</v>
      </c>
      <c r="J63" s="9">
        <v>3372.81</v>
      </c>
      <c r="K63" s="9">
        <v>0</v>
      </c>
      <c r="L63" s="9">
        <v>0</v>
      </c>
      <c r="M63" s="9">
        <v>-3372.81</v>
      </c>
      <c r="N63" s="7">
        <f t="shared" si="14"/>
        <v>0</v>
      </c>
      <c r="O63" s="8" t="s">
        <v>318</v>
      </c>
      <c r="P63" s="9">
        <v>0</v>
      </c>
      <c r="Q63" s="9">
        <v>0</v>
      </c>
      <c r="R63" s="9">
        <v>0</v>
      </c>
      <c r="S63" s="8" t="s">
        <v>318</v>
      </c>
      <c r="T63" s="9">
        <v>0</v>
      </c>
      <c r="U63" s="9">
        <v>3372.81</v>
      </c>
      <c r="V63" s="8" t="s">
        <v>318</v>
      </c>
      <c r="W63" s="9">
        <v>0</v>
      </c>
      <c r="X63" s="9">
        <f t="shared" si="20"/>
        <v>3372.81</v>
      </c>
      <c r="Y63" s="9">
        <f t="shared" si="21"/>
        <v>-3372.81</v>
      </c>
      <c r="Z63" s="7">
        <f t="shared" si="16"/>
        <v>0</v>
      </c>
      <c r="AA63" s="8" t="s">
        <v>318</v>
      </c>
    </row>
    <row r="64" spans="1:27" hidden="1" outlineLevel="1" x14ac:dyDescent="0.25">
      <c r="A64" t="s">
        <v>318</v>
      </c>
      <c r="B64" s="8" t="s">
        <v>318</v>
      </c>
      <c r="C64" s="8" t="s">
        <v>101</v>
      </c>
      <c r="D64" s="9">
        <v>519.77</v>
      </c>
      <c r="E64" s="9">
        <v>558.39</v>
      </c>
      <c r="F64" s="9">
        <v>0</v>
      </c>
      <c r="G64" s="9">
        <v>38.619999999999997</v>
      </c>
      <c r="H64" s="7">
        <f t="shared" si="13"/>
        <v>0.93083687028779172</v>
      </c>
      <c r="I64" s="8" t="s">
        <v>318</v>
      </c>
      <c r="J64" s="9">
        <v>6743.69</v>
      </c>
      <c r="K64" s="9">
        <v>6436.1</v>
      </c>
      <c r="L64" s="9">
        <v>0</v>
      </c>
      <c r="M64" s="9">
        <v>-307.58999999999997</v>
      </c>
      <c r="N64" s="7">
        <f t="shared" si="14"/>
        <v>1.0477913643355448</v>
      </c>
      <c r="O64" s="8" t="s">
        <v>318</v>
      </c>
      <c r="P64" s="9">
        <v>6401.38</v>
      </c>
      <c r="Q64" s="9">
        <v>6436.1</v>
      </c>
      <c r="R64" s="9">
        <v>-34.72</v>
      </c>
      <c r="S64" s="8" t="s">
        <v>318</v>
      </c>
      <c r="T64" s="9">
        <v>6436.1</v>
      </c>
      <c r="U64" s="9">
        <v>6743.69</v>
      </c>
      <c r="V64" s="8" t="s">
        <v>318</v>
      </c>
      <c r="W64" s="9">
        <v>0</v>
      </c>
      <c r="X64" s="9">
        <f t="shared" si="20"/>
        <v>6743.69</v>
      </c>
      <c r="Y64" s="9">
        <f t="shared" si="21"/>
        <v>-307.58999999999924</v>
      </c>
      <c r="Z64" s="7">
        <f t="shared" si="16"/>
        <v>-4.7791364335544699E-2</v>
      </c>
      <c r="AA64" s="8" t="s">
        <v>318</v>
      </c>
    </row>
    <row r="65" spans="1:27" hidden="1" outlineLevel="1" x14ac:dyDescent="0.25">
      <c r="A65" t="s">
        <v>318</v>
      </c>
      <c r="B65" s="8" t="s">
        <v>318</v>
      </c>
      <c r="C65" s="8" t="s">
        <v>102</v>
      </c>
      <c r="D65" s="9">
        <v>816.9</v>
      </c>
      <c r="E65" s="9">
        <v>987.71</v>
      </c>
      <c r="F65" s="9">
        <v>0</v>
      </c>
      <c r="G65" s="9">
        <v>170.81</v>
      </c>
      <c r="H65" s="7">
        <f t="shared" si="13"/>
        <v>0.82706462423180893</v>
      </c>
      <c r="I65" s="8" t="s">
        <v>318</v>
      </c>
      <c r="J65" s="9">
        <v>14196.43</v>
      </c>
      <c r="K65" s="9">
        <v>13810.1</v>
      </c>
      <c r="L65" s="9">
        <v>0</v>
      </c>
      <c r="M65" s="9">
        <v>-386.33</v>
      </c>
      <c r="N65" s="7">
        <f t="shared" si="14"/>
        <v>1.0279744534796997</v>
      </c>
      <c r="O65" s="8" t="s">
        <v>318</v>
      </c>
      <c r="P65" s="9">
        <v>15997.48</v>
      </c>
      <c r="Q65" s="9">
        <v>13810.1</v>
      </c>
      <c r="R65" s="9">
        <v>2187.38</v>
      </c>
      <c r="S65" s="8" t="s">
        <v>318</v>
      </c>
      <c r="T65" s="9">
        <v>13810.1</v>
      </c>
      <c r="U65" s="9">
        <v>14196.43</v>
      </c>
      <c r="V65" s="8" t="s">
        <v>318</v>
      </c>
      <c r="W65" s="9">
        <v>0</v>
      </c>
      <c r="X65" s="9">
        <f t="shared" si="20"/>
        <v>14196.43</v>
      </c>
      <c r="Y65" s="9">
        <f t="shared" si="21"/>
        <v>-386.32999999999993</v>
      </c>
      <c r="Z65" s="7">
        <f t="shared" si="16"/>
        <v>-2.7974453479699634E-2</v>
      </c>
      <c r="AA65" s="8" t="s">
        <v>318</v>
      </c>
    </row>
    <row r="66" spans="1:27" hidden="1" outlineLevel="1" x14ac:dyDescent="0.25">
      <c r="A66" t="s">
        <v>318</v>
      </c>
      <c r="B66" s="8" t="s">
        <v>318</v>
      </c>
      <c r="C66" s="8" t="s">
        <v>103</v>
      </c>
      <c r="D66" s="9">
        <v>2345.5</v>
      </c>
      <c r="E66" s="9">
        <v>1499.9</v>
      </c>
      <c r="F66" s="9">
        <v>0</v>
      </c>
      <c r="G66" s="9">
        <v>-845.6</v>
      </c>
      <c r="H66" s="7">
        <f t="shared" si="13"/>
        <v>1.5637709180612041</v>
      </c>
      <c r="I66" s="8" t="s">
        <v>318</v>
      </c>
      <c r="J66" s="9">
        <v>28145.75</v>
      </c>
      <c r="K66" s="9">
        <v>27610.07</v>
      </c>
      <c r="L66" s="9">
        <v>0</v>
      </c>
      <c r="M66" s="9">
        <v>-535.67999999999995</v>
      </c>
      <c r="N66" s="7">
        <f t="shared" si="14"/>
        <v>1.0194016168738436</v>
      </c>
      <c r="O66" s="8" t="s">
        <v>318</v>
      </c>
      <c r="P66" s="9">
        <v>27577.5</v>
      </c>
      <c r="Q66" s="9">
        <v>27610.07</v>
      </c>
      <c r="R66" s="9">
        <v>-32.57</v>
      </c>
      <c r="S66" s="8" t="s">
        <v>318</v>
      </c>
      <c r="T66" s="9">
        <v>27610.07</v>
      </c>
      <c r="U66" s="9">
        <v>28145.75</v>
      </c>
      <c r="V66" s="8" t="s">
        <v>318</v>
      </c>
      <c r="W66" s="9">
        <v>0</v>
      </c>
      <c r="X66" s="9">
        <f t="shared" si="20"/>
        <v>28145.75</v>
      </c>
      <c r="Y66" s="9">
        <f t="shared" si="21"/>
        <v>-535.68000000000029</v>
      </c>
      <c r="Z66" s="7">
        <f t="shared" si="16"/>
        <v>-1.9401616873843505E-2</v>
      </c>
      <c r="AA66" s="8" t="s">
        <v>318</v>
      </c>
    </row>
    <row r="67" spans="1:27" hidden="1" outlineLevel="1" x14ac:dyDescent="0.25">
      <c r="A67" t="s">
        <v>318</v>
      </c>
      <c r="B67" s="8" t="s">
        <v>318</v>
      </c>
      <c r="C67" s="8" t="s">
        <v>104</v>
      </c>
      <c r="D67" s="9">
        <v>0</v>
      </c>
      <c r="E67" s="9">
        <v>0</v>
      </c>
      <c r="F67" s="9">
        <v>0</v>
      </c>
      <c r="G67" s="9">
        <v>0</v>
      </c>
      <c r="H67" s="7">
        <f t="shared" si="13"/>
        <v>0</v>
      </c>
      <c r="I67" s="8" t="s">
        <v>318</v>
      </c>
      <c r="J67" s="9">
        <v>0.9</v>
      </c>
      <c r="K67" s="9">
        <v>0</v>
      </c>
      <c r="L67" s="9">
        <v>0</v>
      </c>
      <c r="M67" s="9">
        <v>-0.9</v>
      </c>
      <c r="N67" s="7">
        <f t="shared" si="14"/>
        <v>0</v>
      </c>
      <c r="O67" s="8" t="s">
        <v>318</v>
      </c>
      <c r="P67" s="9">
        <v>0</v>
      </c>
      <c r="Q67" s="9">
        <v>0</v>
      </c>
      <c r="R67" s="9">
        <v>0</v>
      </c>
      <c r="S67" s="8" t="s">
        <v>318</v>
      </c>
      <c r="T67" s="9">
        <v>0</v>
      </c>
      <c r="U67" s="9">
        <v>0.9</v>
      </c>
      <c r="V67" s="8" t="s">
        <v>318</v>
      </c>
      <c r="W67" s="9">
        <v>0</v>
      </c>
      <c r="X67" s="9">
        <f t="shared" si="20"/>
        <v>0.9</v>
      </c>
      <c r="Y67" s="9">
        <f t="shared" si="21"/>
        <v>-0.9</v>
      </c>
      <c r="Z67" s="7">
        <f t="shared" si="16"/>
        <v>0</v>
      </c>
      <c r="AA67" s="8" t="s">
        <v>318</v>
      </c>
    </row>
    <row r="68" spans="1:27" hidden="1" outlineLevel="1" x14ac:dyDescent="0.25">
      <c r="A68" t="s">
        <v>318</v>
      </c>
      <c r="B68" s="8" t="s">
        <v>318</v>
      </c>
      <c r="C68" s="8" t="s">
        <v>105</v>
      </c>
      <c r="D68" s="9">
        <v>289.27</v>
      </c>
      <c r="E68" s="9">
        <v>224.99</v>
      </c>
      <c r="F68" s="9">
        <v>0</v>
      </c>
      <c r="G68" s="9">
        <v>-64.28</v>
      </c>
      <c r="H68" s="7">
        <f t="shared" si="13"/>
        <v>1.2857015867371882</v>
      </c>
      <c r="I68" s="8" t="s">
        <v>318</v>
      </c>
      <c r="J68" s="9">
        <v>3470.94</v>
      </c>
      <c r="K68" s="9">
        <v>3454.01</v>
      </c>
      <c r="L68" s="9">
        <v>0</v>
      </c>
      <c r="M68" s="9">
        <v>-16.93</v>
      </c>
      <c r="N68" s="7">
        <f t="shared" si="14"/>
        <v>1.0049015492138123</v>
      </c>
      <c r="O68" s="8" t="s">
        <v>318</v>
      </c>
      <c r="P68" s="9">
        <v>3449.12</v>
      </c>
      <c r="Q68" s="9">
        <v>3454.01</v>
      </c>
      <c r="R68" s="9">
        <v>-4.8899999999999997</v>
      </c>
      <c r="S68" s="8" t="s">
        <v>318</v>
      </c>
      <c r="T68" s="9">
        <v>3454.01</v>
      </c>
      <c r="U68" s="9">
        <v>3470.94</v>
      </c>
      <c r="V68" s="8" t="s">
        <v>318</v>
      </c>
      <c r="W68" s="9">
        <v>0</v>
      </c>
      <c r="X68" s="9">
        <f t="shared" si="20"/>
        <v>3470.94</v>
      </c>
      <c r="Y68" s="9">
        <f t="shared" si="21"/>
        <v>-16.929999999999836</v>
      </c>
      <c r="Z68" s="7">
        <f t="shared" si="16"/>
        <v>-4.9015492138123036E-3</v>
      </c>
      <c r="AA68" s="8" t="s">
        <v>318</v>
      </c>
    </row>
    <row r="69" spans="1:27" hidden="1" outlineLevel="1" x14ac:dyDescent="0.25">
      <c r="A69" t="s">
        <v>318</v>
      </c>
      <c r="B69" s="8" t="s">
        <v>318</v>
      </c>
      <c r="C69" s="8" t="s">
        <v>106</v>
      </c>
      <c r="D69" s="9">
        <v>375.28</v>
      </c>
      <c r="E69" s="9">
        <v>239.98</v>
      </c>
      <c r="F69" s="9">
        <v>0</v>
      </c>
      <c r="G69" s="9">
        <v>-135.30000000000001</v>
      </c>
      <c r="H69" s="7">
        <f t="shared" si="13"/>
        <v>1.5637969830819234</v>
      </c>
      <c r="I69" s="8" t="s">
        <v>318</v>
      </c>
      <c r="J69" s="9">
        <v>5767.99</v>
      </c>
      <c r="K69" s="9">
        <v>5681.84</v>
      </c>
      <c r="L69" s="9">
        <v>0</v>
      </c>
      <c r="M69" s="9">
        <v>-86.15</v>
      </c>
      <c r="N69" s="7">
        <f t="shared" si="14"/>
        <v>1.0151623417766076</v>
      </c>
      <c r="O69" s="8" t="s">
        <v>318</v>
      </c>
      <c r="P69" s="9">
        <v>6535.87</v>
      </c>
      <c r="Q69" s="9">
        <v>5681.84</v>
      </c>
      <c r="R69" s="9">
        <v>854.03</v>
      </c>
      <c r="S69" s="8" t="s">
        <v>318</v>
      </c>
      <c r="T69" s="9">
        <v>5681.84</v>
      </c>
      <c r="U69" s="9">
        <v>5767.99</v>
      </c>
      <c r="V69" s="8" t="s">
        <v>318</v>
      </c>
      <c r="W69" s="9">
        <v>0</v>
      </c>
      <c r="X69" s="9">
        <f t="shared" si="20"/>
        <v>5767.99</v>
      </c>
      <c r="Y69" s="9">
        <f t="shared" si="21"/>
        <v>-86.149999999999636</v>
      </c>
      <c r="Z69" s="7">
        <f t="shared" si="16"/>
        <v>-1.5162341776607514E-2</v>
      </c>
      <c r="AA69" s="8" t="s">
        <v>318</v>
      </c>
    </row>
    <row r="70" spans="1:27" collapsed="1" x14ac:dyDescent="0.25">
      <c r="A70" t="s">
        <v>318</v>
      </c>
      <c r="B70" s="25" t="s">
        <v>107</v>
      </c>
      <c r="C70" s="25"/>
      <c r="D70" s="16">
        <f>SUM(D71:D74)</f>
        <v>5912.04</v>
      </c>
      <c r="E70" s="16">
        <f>SUM(E71:E74)</f>
        <v>6015</v>
      </c>
      <c r="F70" s="16">
        <f>SUM(F71:F74)</f>
        <v>0</v>
      </c>
      <c r="G70" s="16">
        <f>SUM(G71:G74)</f>
        <v>102.95999999999997</v>
      </c>
      <c r="H70" s="17">
        <f t="shared" si="13"/>
        <v>0.9828827930174564</v>
      </c>
      <c r="I70" s="15" t="s">
        <v>318</v>
      </c>
      <c r="J70" s="16">
        <f>SUM(J71:J74)</f>
        <v>71333.53</v>
      </c>
      <c r="K70" s="16">
        <f>SUM(K71:K74)</f>
        <v>71978.5</v>
      </c>
      <c r="L70" s="16">
        <f>SUM(L71:L74)</f>
        <v>0</v>
      </c>
      <c r="M70" s="16">
        <f>SUM(M71:M74)</f>
        <v>644.97</v>
      </c>
      <c r="N70" s="17">
        <f t="shared" si="14"/>
        <v>0.99103940760088083</v>
      </c>
      <c r="O70" s="15" t="s">
        <v>318</v>
      </c>
      <c r="P70" s="16">
        <f>SUM(P71:P74)</f>
        <v>71711.240000000005</v>
      </c>
      <c r="Q70" s="16">
        <f>SUM(Q71:Q74)</f>
        <v>71978.5</v>
      </c>
      <c r="R70" s="16">
        <f>SUM(R71:R74)</f>
        <v>-267.26</v>
      </c>
      <c r="S70" s="15" t="s">
        <v>318</v>
      </c>
      <c r="T70" s="16">
        <f t="shared" ref="T70:Y70" si="22">SUM(T71:T74)</f>
        <v>71978.5</v>
      </c>
      <c r="U70" s="16">
        <f t="shared" si="22"/>
        <v>71333.53</v>
      </c>
      <c r="V70" s="16">
        <f t="shared" si="22"/>
        <v>0</v>
      </c>
      <c r="W70" s="16">
        <f t="shared" si="22"/>
        <v>0</v>
      </c>
      <c r="X70" s="16">
        <f t="shared" si="22"/>
        <v>71333.53</v>
      </c>
      <c r="Y70" s="16">
        <f t="shared" si="22"/>
        <v>644.96999999999707</v>
      </c>
      <c r="Z70" s="17">
        <f t="shared" si="16"/>
        <v>8.9605923991191404E-3</v>
      </c>
      <c r="AA70" s="16"/>
    </row>
    <row r="71" spans="1:27" hidden="1" outlineLevel="1" x14ac:dyDescent="0.25">
      <c r="A71" t="s">
        <v>318</v>
      </c>
      <c r="B71" s="8" t="s">
        <v>318</v>
      </c>
      <c r="C71" s="8" t="s">
        <v>108</v>
      </c>
      <c r="D71" s="9">
        <v>4509</v>
      </c>
      <c r="E71" s="9">
        <v>4767.7700000000004</v>
      </c>
      <c r="F71" s="9">
        <v>0</v>
      </c>
      <c r="G71" s="9">
        <v>258.77</v>
      </c>
      <c r="H71" s="7">
        <f t="shared" si="13"/>
        <v>0.94572515033233562</v>
      </c>
      <c r="I71" s="8" t="s">
        <v>318</v>
      </c>
      <c r="J71" s="9">
        <v>53282.32</v>
      </c>
      <c r="K71" s="9">
        <v>54576.2</v>
      </c>
      <c r="L71" s="9">
        <v>0</v>
      </c>
      <c r="M71" s="9">
        <v>1293.8800000000001</v>
      </c>
      <c r="N71" s="7">
        <f t="shared" si="14"/>
        <v>0.97629222994638698</v>
      </c>
      <c r="O71" s="8" t="s">
        <v>318</v>
      </c>
      <c r="P71" s="9">
        <v>52602.12</v>
      </c>
      <c r="Q71" s="9">
        <v>54576.2</v>
      </c>
      <c r="R71" s="9">
        <v>-1974.08</v>
      </c>
      <c r="S71" s="8" t="s">
        <v>318</v>
      </c>
      <c r="T71" s="9">
        <v>54576.2</v>
      </c>
      <c r="U71" s="9">
        <v>53282.32</v>
      </c>
      <c r="V71" s="8" t="s">
        <v>318</v>
      </c>
      <c r="W71" s="9">
        <v>0</v>
      </c>
      <c r="X71" s="9">
        <f>U71+IF(V71 = "", 0, V71)+W71</f>
        <v>53282.32</v>
      </c>
      <c r="Y71" s="9">
        <f>T71-X71</f>
        <v>1293.8799999999974</v>
      </c>
      <c r="Z71" s="7">
        <f t="shared" si="16"/>
        <v>2.3707770053613068E-2</v>
      </c>
      <c r="AA71" s="8" t="s">
        <v>318</v>
      </c>
    </row>
    <row r="72" spans="1:27" hidden="1" outlineLevel="1" x14ac:dyDescent="0.25">
      <c r="A72" t="s">
        <v>318</v>
      </c>
      <c r="B72" s="8" t="s">
        <v>318</v>
      </c>
      <c r="C72" s="8" t="s">
        <v>109</v>
      </c>
      <c r="D72" s="9">
        <v>119.29</v>
      </c>
      <c r="E72" s="9">
        <v>83.33</v>
      </c>
      <c r="F72" s="9">
        <v>0</v>
      </c>
      <c r="G72" s="9">
        <v>-35.96</v>
      </c>
      <c r="H72" s="7">
        <f t="shared" si="13"/>
        <v>1.4315372614904598</v>
      </c>
      <c r="I72" s="8" t="s">
        <v>318</v>
      </c>
      <c r="J72" s="9">
        <v>712.44</v>
      </c>
      <c r="K72" s="9">
        <v>1000</v>
      </c>
      <c r="L72" s="9">
        <v>0</v>
      </c>
      <c r="M72" s="9">
        <v>287.56</v>
      </c>
      <c r="N72" s="7">
        <f t="shared" si="14"/>
        <v>0.71244000000000007</v>
      </c>
      <c r="O72" s="8" t="s">
        <v>318</v>
      </c>
      <c r="P72" s="9">
        <v>1000</v>
      </c>
      <c r="Q72" s="9">
        <v>1000</v>
      </c>
      <c r="R72" s="9">
        <v>0</v>
      </c>
      <c r="S72" s="8" t="s">
        <v>318</v>
      </c>
      <c r="T72" s="9">
        <v>1000</v>
      </c>
      <c r="U72" s="9">
        <v>712.44</v>
      </c>
      <c r="V72" s="8" t="s">
        <v>318</v>
      </c>
      <c r="W72" s="9">
        <v>0</v>
      </c>
      <c r="X72" s="9">
        <f>U72+IF(V72 = "", 0, V72)+W72</f>
        <v>712.44</v>
      </c>
      <c r="Y72" s="9">
        <f>T72-X72</f>
        <v>287.55999999999995</v>
      </c>
      <c r="Z72" s="7">
        <f t="shared" si="16"/>
        <v>0.28755999999999993</v>
      </c>
      <c r="AA72" s="8" t="s">
        <v>318</v>
      </c>
    </row>
    <row r="73" spans="1:27" hidden="1" outlineLevel="1" x14ac:dyDescent="0.25">
      <c r="A73" t="s">
        <v>318</v>
      </c>
      <c r="B73" s="8" t="s">
        <v>318</v>
      </c>
      <c r="C73" s="8" t="s">
        <v>110</v>
      </c>
      <c r="D73" s="9">
        <v>543.22</v>
      </c>
      <c r="E73" s="9">
        <v>527.66999999999996</v>
      </c>
      <c r="F73" s="9">
        <v>0</v>
      </c>
      <c r="G73" s="9">
        <v>-15.55</v>
      </c>
      <c r="H73" s="7">
        <f t="shared" si="13"/>
        <v>1.0294691758106393</v>
      </c>
      <c r="I73" s="8" t="s">
        <v>318</v>
      </c>
      <c r="J73" s="9">
        <v>6287.14</v>
      </c>
      <c r="K73" s="9">
        <v>5936.4</v>
      </c>
      <c r="L73" s="9">
        <v>0</v>
      </c>
      <c r="M73" s="9">
        <v>-350.74</v>
      </c>
      <c r="N73" s="7">
        <f t="shared" si="14"/>
        <v>1.0590829458931339</v>
      </c>
      <c r="O73" s="8" t="s">
        <v>318</v>
      </c>
      <c r="P73" s="9">
        <v>5641.17</v>
      </c>
      <c r="Q73" s="9">
        <v>5936.4</v>
      </c>
      <c r="R73" s="9">
        <v>-295.23</v>
      </c>
      <c r="S73" s="8" t="s">
        <v>318</v>
      </c>
      <c r="T73" s="9">
        <v>5936.4</v>
      </c>
      <c r="U73" s="9">
        <v>6287.14</v>
      </c>
      <c r="V73" s="8" t="s">
        <v>318</v>
      </c>
      <c r="W73" s="9">
        <v>0</v>
      </c>
      <c r="X73" s="9">
        <f>U73+IF(V73 = "", 0, V73)+W73</f>
        <v>6287.14</v>
      </c>
      <c r="Y73" s="9">
        <f>T73-X73</f>
        <v>-350.74000000000069</v>
      </c>
      <c r="Z73" s="7">
        <f t="shared" si="16"/>
        <v>-5.9082945893134009E-2</v>
      </c>
      <c r="AA73" s="8" t="s">
        <v>318</v>
      </c>
    </row>
    <row r="74" spans="1:27" hidden="1" outlineLevel="1" x14ac:dyDescent="0.25">
      <c r="A74" t="s">
        <v>318</v>
      </c>
      <c r="B74" s="8" t="s">
        <v>318</v>
      </c>
      <c r="C74" s="8" t="s">
        <v>111</v>
      </c>
      <c r="D74" s="9">
        <v>740.53</v>
      </c>
      <c r="E74" s="9">
        <v>636.23</v>
      </c>
      <c r="F74" s="9">
        <v>0</v>
      </c>
      <c r="G74" s="9">
        <v>-104.3</v>
      </c>
      <c r="H74" s="7">
        <f t="shared" si="13"/>
        <v>1.1639344262295082</v>
      </c>
      <c r="I74" s="8" t="s">
        <v>318</v>
      </c>
      <c r="J74" s="9">
        <v>11051.63</v>
      </c>
      <c r="K74" s="9">
        <v>10465.9</v>
      </c>
      <c r="L74" s="9">
        <v>0</v>
      </c>
      <c r="M74" s="9">
        <v>-585.73</v>
      </c>
      <c r="N74" s="7">
        <f t="shared" si="14"/>
        <v>1.0559655643566248</v>
      </c>
      <c r="O74" s="8" t="s">
        <v>318</v>
      </c>
      <c r="P74" s="9">
        <v>12467.95</v>
      </c>
      <c r="Q74" s="9">
        <v>10465.9</v>
      </c>
      <c r="R74" s="9">
        <v>2002.05</v>
      </c>
      <c r="S74" s="8" t="s">
        <v>318</v>
      </c>
      <c r="T74" s="9">
        <v>10465.9</v>
      </c>
      <c r="U74" s="9">
        <v>11051.63</v>
      </c>
      <c r="V74" s="8" t="s">
        <v>318</v>
      </c>
      <c r="W74" s="9">
        <v>0</v>
      </c>
      <c r="X74" s="9">
        <f>U74+IF(V74 = "", 0, V74)+W74</f>
        <v>11051.63</v>
      </c>
      <c r="Y74" s="9">
        <f>T74-X74</f>
        <v>-585.72999999999956</v>
      </c>
      <c r="Z74" s="7">
        <f t="shared" si="16"/>
        <v>-5.5965564356624808E-2</v>
      </c>
      <c r="AA74" s="8" t="s">
        <v>318</v>
      </c>
    </row>
    <row r="75" spans="1:27" collapsed="1" x14ac:dyDescent="0.25">
      <c r="A75" t="s">
        <v>318</v>
      </c>
      <c r="B75" s="25" t="s">
        <v>112</v>
      </c>
      <c r="C75" s="25"/>
      <c r="D75" s="16">
        <f>SUM(D76:D83)</f>
        <v>3408.3600000000006</v>
      </c>
      <c r="E75" s="16">
        <f>SUM(E76:E83)</f>
        <v>4069.4300000000003</v>
      </c>
      <c r="F75" s="16">
        <f>SUM(F76:F83)</f>
        <v>0</v>
      </c>
      <c r="G75" s="16">
        <f>SUM(G76:G83)</f>
        <v>661.06999999999994</v>
      </c>
      <c r="H75" s="17">
        <f t="shared" si="13"/>
        <v>0.83755218789855101</v>
      </c>
      <c r="I75" s="15" t="s">
        <v>318</v>
      </c>
      <c r="J75" s="16">
        <f>SUM(J76:J83)</f>
        <v>45498.05</v>
      </c>
      <c r="K75" s="16">
        <f>SUM(K76:K83)</f>
        <v>47155.839999999997</v>
      </c>
      <c r="L75" s="16">
        <f>SUM(L76:L83)</f>
        <v>0</v>
      </c>
      <c r="M75" s="16">
        <f>SUM(M76:M83)</f>
        <v>1657.7900000000002</v>
      </c>
      <c r="N75" s="17">
        <f t="shared" si="14"/>
        <v>0.96484443920413687</v>
      </c>
      <c r="O75" s="15" t="s">
        <v>318</v>
      </c>
      <c r="P75" s="16">
        <f>SUM(P76:P83)</f>
        <v>45543.73</v>
      </c>
      <c r="Q75" s="16">
        <f>SUM(Q76:Q83)</f>
        <v>47155.839999999997</v>
      </c>
      <c r="R75" s="16">
        <f>SUM(R76:R83)</f>
        <v>-1612.1100000000001</v>
      </c>
      <c r="S75" s="15" t="s">
        <v>318</v>
      </c>
      <c r="T75" s="16">
        <f t="shared" ref="T75:Y75" si="23">SUM(T76:T83)</f>
        <v>47155.839999999997</v>
      </c>
      <c r="U75" s="16">
        <f t="shared" si="23"/>
        <v>45498.05</v>
      </c>
      <c r="V75" s="16">
        <f t="shared" si="23"/>
        <v>0</v>
      </c>
      <c r="W75" s="16">
        <f t="shared" si="23"/>
        <v>0</v>
      </c>
      <c r="X75" s="16">
        <f t="shared" si="23"/>
        <v>45498.05</v>
      </c>
      <c r="Y75" s="16">
        <f t="shared" si="23"/>
        <v>1657.7900000000006</v>
      </c>
      <c r="Z75" s="17">
        <f t="shared" si="16"/>
        <v>3.5155560795863267E-2</v>
      </c>
      <c r="AA75" s="16"/>
    </row>
    <row r="76" spans="1:27" hidden="1" outlineLevel="1" x14ac:dyDescent="0.25">
      <c r="A76" t="s">
        <v>318</v>
      </c>
      <c r="B76" s="8" t="s">
        <v>318</v>
      </c>
      <c r="C76" s="8" t="s">
        <v>113</v>
      </c>
      <c r="D76" s="9">
        <v>2308.5</v>
      </c>
      <c r="E76" s="9">
        <v>2384.75</v>
      </c>
      <c r="F76" s="9">
        <v>0</v>
      </c>
      <c r="G76" s="9">
        <v>76.25</v>
      </c>
      <c r="H76" s="7">
        <f t="shared" si="13"/>
        <v>0.96802599853234095</v>
      </c>
      <c r="I76" s="8" t="s">
        <v>318</v>
      </c>
      <c r="J76" s="9">
        <v>27444.25</v>
      </c>
      <c r="K76" s="9">
        <v>27826</v>
      </c>
      <c r="L76" s="9">
        <v>0</v>
      </c>
      <c r="M76" s="9">
        <v>381.75</v>
      </c>
      <c r="N76" s="7">
        <f t="shared" si="14"/>
        <v>0.98628081650255162</v>
      </c>
      <c r="O76" s="8" t="s">
        <v>318</v>
      </c>
      <c r="P76" s="9">
        <v>27790.17</v>
      </c>
      <c r="Q76" s="9">
        <v>27826</v>
      </c>
      <c r="R76" s="9">
        <v>-35.83</v>
      </c>
      <c r="S76" s="8" t="s">
        <v>318</v>
      </c>
      <c r="T76" s="9">
        <v>27826</v>
      </c>
      <c r="U76" s="9">
        <v>27444.25</v>
      </c>
      <c r="V76" s="8" t="s">
        <v>318</v>
      </c>
      <c r="W76" s="9">
        <v>0</v>
      </c>
      <c r="X76" s="9">
        <f t="shared" ref="X76:X83" si="24">U76+IF(V76 = "", 0, V76)+W76</f>
        <v>27444.25</v>
      </c>
      <c r="Y76" s="9">
        <f t="shared" ref="Y76:Y83" si="25">T76-X76</f>
        <v>381.75</v>
      </c>
      <c r="Z76" s="7">
        <f t="shared" si="16"/>
        <v>1.3719183497448429E-2</v>
      </c>
      <c r="AA76" s="8" t="s">
        <v>318</v>
      </c>
    </row>
    <row r="77" spans="1:27" hidden="1" outlineLevel="1" x14ac:dyDescent="0.25">
      <c r="A77" t="s">
        <v>318</v>
      </c>
      <c r="B77" s="8" t="s">
        <v>318</v>
      </c>
      <c r="C77" s="8" t="s">
        <v>114</v>
      </c>
      <c r="D77" s="9">
        <v>0</v>
      </c>
      <c r="E77" s="9">
        <v>0</v>
      </c>
      <c r="F77" s="9">
        <v>0</v>
      </c>
      <c r="G77" s="9">
        <v>0</v>
      </c>
      <c r="H77" s="7">
        <f t="shared" si="13"/>
        <v>0</v>
      </c>
      <c r="I77" s="8" t="s">
        <v>318</v>
      </c>
      <c r="J77" s="9">
        <v>1.75</v>
      </c>
      <c r="K77" s="9">
        <v>0</v>
      </c>
      <c r="L77" s="9">
        <v>0</v>
      </c>
      <c r="M77" s="9">
        <v>-1.75</v>
      </c>
      <c r="N77" s="7">
        <f t="shared" si="14"/>
        <v>0</v>
      </c>
      <c r="O77" s="8" t="s">
        <v>318</v>
      </c>
      <c r="P77" s="9">
        <v>0</v>
      </c>
      <c r="Q77" s="9">
        <v>0</v>
      </c>
      <c r="R77" s="9">
        <v>0</v>
      </c>
      <c r="S77" s="8" t="s">
        <v>318</v>
      </c>
      <c r="T77" s="9">
        <v>0</v>
      </c>
      <c r="U77" s="9">
        <v>1.75</v>
      </c>
      <c r="V77" s="8" t="s">
        <v>318</v>
      </c>
      <c r="W77" s="9">
        <v>0</v>
      </c>
      <c r="X77" s="9">
        <f t="shared" si="24"/>
        <v>1.75</v>
      </c>
      <c r="Y77" s="9">
        <f t="shared" si="25"/>
        <v>-1.75</v>
      </c>
      <c r="Z77" s="7">
        <f t="shared" si="16"/>
        <v>0</v>
      </c>
      <c r="AA77" s="8" t="s">
        <v>318</v>
      </c>
    </row>
    <row r="78" spans="1:27" hidden="1" outlineLevel="1" x14ac:dyDescent="0.25">
      <c r="A78" t="s">
        <v>318</v>
      </c>
      <c r="B78" s="8" t="s">
        <v>318</v>
      </c>
      <c r="C78" s="8" t="s">
        <v>115</v>
      </c>
      <c r="D78" s="9">
        <v>283.72000000000003</v>
      </c>
      <c r="E78" s="9">
        <v>295.20999999999998</v>
      </c>
      <c r="F78" s="9">
        <v>0</v>
      </c>
      <c r="G78" s="9">
        <v>11.49</v>
      </c>
      <c r="H78" s="7">
        <f t="shared" si="13"/>
        <v>0.96107855424951749</v>
      </c>
      <c r="I78" s="8" t="s">
        <v>318</v>
      </c>
      <c r="J78" s="9">
        <v>3366.21</v>
      </c>
      <c r="K78" s="9">
        <v>3423.9</v>
      </c>
      <c r="L78" s="9">
        <v>0</v>
      </c>
      <c r="M78" s="9">
        <v>57.69</v>
      </c>
      <c r="N78" s="7">
        <f t="shared" si="14"/>
        <v>0.98315079295540175</v>
      </c>
      <c r="O78" s="8" t="s">
        <v>318</v>
      </c>
      <c r="P78" s="9">
        <v>3418.53</v>
      </c>
      <c r="Q78" s="9">
        <v>3423.9</v>
      </c>
      <c r="R78" s="9">
        <v>-5.37</v>
      </c>
      <c r="S78" s="8" t="s">
        <v>318</v>
      </c>
      <c r="T78" s="9">
        <v>3423.9</v>
      </c>
      <c r="U78" s="9">
        <v>3366.21</v>
      </c>
      <c r="V78" s="8" t="s">
        <v>318</v>
      </c>
      <c r="W78" s="9">
        <v>0</v>
      </c>
      <c r="X78" s="9">
        <f t="shared" si="24"/>
        <v>3366.21</v>
      </c>
      <c r="Y78" s="9">
        <f t="shared" si="25"/>
        <v>57.690000000000055</v>
      </c>
      <c r="Z78" s="7">
        <f t="shared" si="16"/>
        <v>1.6849207044598281E-2</v>
      </c>
      <c r="AA78" s="8" t="s">
        <v>318</v>
      </c>
    </row>
    <row r="79" spans="1:27" hidden="1" outlineLevel="1" x14ac:dyDescent="0.25">
      <c r="A79" t="s">
        <v>318</v>
      </c>
      <c r="B79" s="8" t="s">
        <v>318</v>
      </c>
      <c r="C79" s="8" t="s">
        <v>116</v>
      </c>
      <c r="D79" s="9">
        <v>369.36</v>
      </c>
      <c r="E79" s="9">
        <v>381.56</v>
      </c>
      <c r="F79" s="9">
        <v>0</v>
      </c>
      <c r="G79" s="9">
        <v>12.2</v>
      </c>
      <c r="H79" s="7">
        <f t="shared" si="13"/>
        <v>0.96802599853234095</v>
      </c>
      <c r="I79" s="8" t="s">
        <v>318</v>
      </c>
      <c r="J79" s="9">
        <v>5615.56</v>
      </c>
      <c r="K79" s="9">
        <v>5676.63</v>
      </c>
      <c r="L79" s="9">
        <v>0</v>
      </c>
      <c r="M79" s="9">
        <v>61.07</v>
      </c>
      <c r="N79" s="7">
        <f t="shared" si="14"/>
        <v>0.98924185652402929</v>
      </c>
      <c r="O79" s="8" t="s">
        <v>318</v>
      </c>
      <c r="P79" s="9">
        <v>6586.27</v>
      </c>
      <c r="Q79" s="9">
        <v>5676.63</v>
      </c>
      <c r="R79" s="9">
        <v>909.64</v>
      </c>
      <c r="S79" s="8" t="s">
        <v>318</v>
      </c>
      <c r="T79" s="9">
        <v>5676.63</v>
      </c>
      <c r="U79" s="9">
        <v>5615.56</v>
      </c>
      <c r="V79" s="8" t="s">
        <v>318</v>
      </c>
      <c r="W79" s="9">
        <v>0</v>
      </c>
      <c r="X79" s="9">
        <f t="shared" si="24"/>
        <v>5615.56</v>
      </c>
      <c r="Y79" s="9">
        <f t="shared" si="25"/>
        <v>61.069999999999709</v>
      </c>
      <c r="Z79" s="7">
        <f t="shared" si="16"/>
        <v>1.0758143475970728E-2</v>
      </c>
      <c r="AA79" s="8" t="s">
        <v>318</v>
      </c>
    </row>
    <row r="80" spans="1:27" hidden="1" outlineLevel="1" x14ac:dyDescent="0.25">
      <c r="A80" t="s">
        <v>318</v>
      </c>
      <c r="B80" s="8" t="s">
        <v>318</v>
      </c>
      <c r="C80" s="8" t="s">
        <v>117</v>
      </c>
      <c r="D80" s="9">
        <v>377.88</v>
      </c>
      <c r="E80" s="9">
        <v>793.45</v>
      </c>
      <c r="F80" s="9">
        <v>0</v>
      </c>
      <c r="G80" s="9">
        <v>415.57</v>
      </c>
      <c r="H80" s="7">
        <f t="shared" si="13"/>
        <v>0.47624929107064085</v>
      </c>
      <c r="I80" s="8" t="s">
        <v>318</v>
      </c>
      <c r="J80" s="9">
        <v>5919.94</v>
      </c>
      <c r="K80" s="9">
        <v>7682.56</v>
      </c>
      <c r="L80" s="9">
        <v>0</v>
      </c>
      <c r="M80" s="9">
        <v>1762.62</v>
      </c>
      <c r="N80" s="7">
        <f t="shared" si="14"/>
        <v>0.77056866461179596</v>
      </c>
      <c r="O80" s="8" t="s">
        <v>318</v>
      </c>
      <c r="P80" s="9">
        <v>5850.47</v>
      </c>
      <c r="Q80" s="9">
        <v>7682.56</v>
      </c>
      <c r="R80" s="9">
        <v>-1832.09</v>
      </c>
      <c r="S80" s="8" t="s">
        <v>318</v>
      </c>
      <c r="T80" s="9">
        <v>7682.56</v>
      </c>
      <c r="U80" s="9">
        <v>5919.94</v>
      </c>
      <c r="V80" s="8" t="s">
        <v>318</v>
      </c>
      <c r="W80" s="9">
        <v>0</v>
      </c>
      <c r="X80" s="9">
        <f t="shared" si="24"/>
        <v>5919.94</v>
      </c>
      <c r="Y80" s="9">
        <f t="shared" si="25"/>
        <v>1762.6200000000008</v>
      </c>
      <c r="Z80" s="7">
        <f t="shared" si="16"/>
        <v>0.22943133538820401</v>
      </c>
      <c r="AA80" s="8" t="s">
        <v>318</v>
      </c>
    </row>
    <row r="81" spans="1:27" hidden="1" outlineLevel="1" x14ac:dyDescent="0.25">
      <c r="A81" t="s">
        <v>318</v>
      </c>
      <c r="B81" s="8" t="s">
        <v>318</v>
      </c>
      <c r="C81" s="8" t="s">
        <v>118</v>
      </c>
      <c r="D81" s="9">
        <v>0</v>
      </c>
      <c r="E81" s="9">
        <v>41.67</v>
      </c>
      <c r="F81" s="9">
        <v>0</v>
      </c>
      <c r="G81" s="9">
        <v>41.67</v>
      </c>
      <c r="H81" s="7">
        <f t="shared" si="13"/>
        <v>0</v>
      </c>
      <c r="I81" s="8" t="s">
        <v>318</v>
      </c>
      <c r="J81" s="9">
        <v>1141.55</v>
      </c>
      <c r="K81" s="9">
        <v>500</v>
      </c>
      <c r="L81" s="9">
        <v>0</v>
      </c>
      <c r="M81" s="9">
        <v>-641.54999999999995</v>
      </c>
      <c r="N81" s="7">
        <f t="shared" si="14"/>
        <v>2.2831000000000001</v>
      </c>
      <c r="O81" s="8" t="s">
        <v>318</v>
      </c>
      <c r="P81" s="9">
        <v>0</v>
      </c>
      <c r="Q81" s="9">
        <v>500</v>
      </c>
      <c r="R81" s="9">
        <v>-500</v>
      </c>
      <c r="S81" s="8" t="s">
        <v>318</v>
      </c>
      <c r="T81" s="9">
        <v>500</v>
      </c>
      <c r="U81" s="9">
        <v>1141.55</v>
      </c>
      <c r="V81" s="8" t="s">
        <v>318</v>
      </c>
      <c r="W81" s="9">
        <v>0</v>
      </c>
      <c r="X81" s="9">
        <f t="shared" si="24"/>
        <v>1141.55</v>
      </c>
      <c r="Y81" s="9">
        <f t="shared" si="25"/>
        <v>-641.54999999999995</v>
      </c>
      <c r="Z81" s="7">
        <f t="shared" si="16"/>
        <v>-1.2830999999999999</v>
      </c>
      <c r="AA81" s="8" t="s">
        <v>318</v>
      </c>
    </row>
    <row r="82" spans="1:27" hidden="1" outlineLevel="1" x14ac:dyDescent="0.25">
      <c r="A82" t="s">
        <v>318</v>
      </c>
      <c r="B82" s="8" t="s">
        <v>318</v>
      </c>
      <c r="C82" s="8" t="s">
        <v>119</v>
      </c>
      <c r="D82" s="9">
        <v>8.44</v>
      </c>
      <c r="E82" s="9">
        <v>45.84</v>
      </c>
      <c r="F82" s="9">
        <v>0</v>
      </c>
      <c r="G82" s="9">
        <v>37.4</v>
      </c>
      <c r="H82" s="7">
        <f t="shared" si="13"/>
        <v>0.18411867364746942</v>
      </c>
      <c r="I82" s="8" t="s">
        <v>318</v>
      </c>
      <c r="J82" s="9">
        <v>557.01</v>
      </c>
      <c r="K82" s="9">
        <v>531.46</v>
      </c>
      <c r="L82" s="9">
        <v>0</v>
      </c>
      <c r="M82" s="9">
        <v>-25.55</v>
      </c>
      <c r="N82" s="7">
        <f t="shared" si="14"/>
        <v>1.0480751138373536</v>
      </c>
      <c r="O82" s="8" t="s">
        <v>318</v>
      </c>
      <c r="P82" s="9">
        <v>511.73</v>
      </c>
      <c r="Q82" s="9">
        <v>531.46</v>
      </c>
      <c r="R82" s="9">
        <v>-19.73</v>
      </c>
      <c r="S82" s="8" t="s">
        <v>318</v>
      </c>
      <c r="T82" s="9">
        <v>531.46</v>
      </c>
      <c r="U82" s="9">
        <v>557.01</v>
      </c>
      <c r="V82" s="8" t="s">
        <v>318</v>
      </c>
      <c r="W82" s="9">
        <v>0</v>
      </c>
      <c r="X82" s="9">
        <f t="shared" si="24"/>
        <v>557.01</v>
      </c>
      <c r="Y82" s="9">
        <f t="shared" si="25"/>
        <v>-25.549999999999955</v>
      </c>
      <c r="Z82" s="7">
        <f t="shared" si="16"/>
        <v>-4.8075113837353613E-2</v>
      </c>
      <c r="AA82" s="8" t="s">
        <v>318</v>
      </c>
    </row>
    <row r="83" spans="1:27" hidden="1" outlineLevel="1" x14ac:dyDescent="0.25">
      <c r="A83" t="s">
        <v>318</v>
      </c>
      <c r="B83" s="8" t="s">
        <v>318</v>
      </c>
      <c r="C83" s="8" t="s">
        <v>120</v>
      </c>
      <c r="D83" s="9">
        <v>60.46</v>
      </c>
      <c r="E83" s="9">
        <v>126.95</v>
      </c>
      <c r="F83" s="9">
        <v>0</v>
      </c>
      <c r="G83" s="9">
        <v>66.489999999999995</v>
      </c>
      <c r="H83" s="7">
        <f t="shared" si="13"/>
        <v>0.47625049231981093</v>
      </c>
      <c r="I83" s="8" t="s">
        <v>318</v>
      </c>
      <c r="J83" s="9">
        <v>1451.78</v>
      </c>
      <c r="K83" s="9">
        <v>1515.29</v>
      </c>
      <c r="L83" s="9">
        <v>0</v>
      </c>
      <c r="M83" s="9">
        <v>63.51</v>
      </c>
      <c r="N83" s="7">
        <f t="shared" si="14"/>
        <v>0.95808723082710245</v>
      </c>
      <c r="O83" s="8" t="s">
        <v>318</v>
      </c>
      <c r="P83" s="9">
        <v>1386.56</v>
      </c>
      <c r="Q83" s="9">
        <v>1515.29</v>
      </c>
      <c r="R83" s="9">
        <v>-128.72999999999999</v>
      </c>
      <c r="S83" s="8" t="s">
        <v>318</v>
      </c>
      <c r="T83" s="9">
        <v>1515.29</v>
      </c>
      <c r="U83" s="9">
        <v>1451.78</v>
      </c>
      <c r="V83" s="8" t="s">
        <v>318</v>
      </c>
      <c r="W83" s="9">
        <v>0</v>
      </c>
      <c r="X83" s="9">
        <f t="shared" si="24"/>
        <v>1451.78</v>
      </c>
      <c r="Y83" s="9">
        <f t="shared" si="25"/>
        <v>63.509999999999991</v>
      </c>
      <c r="Z83" s="7">
        <f t="shared" si="16"/>
        <v>4.1912769172897595E-2</v>
      </c>
      <c r="AA83" s="8" t="s">
        <v>318</v>
      </c>
    </row>
    <row r="84" spans="1:27" collapsed="1" x14ac:dyDescent="0.25">
      <c r="A84" t="s">
        <v>318</v>
      </c>
      <c r="B84" s="25" t="s">
        <v>121</v>
      </c>
      <c r="C84" s="25"/>
      <c r="D84" s="16">
        <f>SUM(D85:D88)</f>
        <v>1960.42</v>
      </c>
      <c r="E84" s="16">
        <f>SUM(E85:E88)</f>
        <v>2442.7599999999998</v>
      </c>
      <c r="F84" s="16">
        <f>SUM(F85:F88)</f>
        <v>0</v>
      </c>
      <c r="G84" s="16">
        <f>SUM(G85:G88)</f>
        <v>482.34000000000003</v>
      </c>
      <c r="H84" s="17">
        <f t="shared" si="13"/>
        <v>0.80254302510275277</v>
      </c>
      <c r="I84" s="15" t="s">
        <v>318</v>
      </c>
      <c r="J84" s="16">
        <f>SUM(J85:J88)</f>
        <v>26877.93</v>
      </c>
      <c r="K84" s="16">
        <f>SUM(K85:K88)</f>
        <v>29228.61</v>
      </c>
      <c r="L84" s="16">
        <f>SUM(L85:L88)</f>
        <v>0</v>
      </c>
      <c r="M84" s="16">
        <f>SUM(M85:M88)</f>
        <v>2350.6800000000003</v>
      </c>
      <c r="N84" s="17">
        <f t="shared" si="14"/>
        <v>0.91957605921047902</v>
      </c>
      <c r="O84" s="15" t="s">
        <v>318</v>
      </c>
      <c r="P84" s="16">
        <f>SUM(P85:P88)</f>
        <v>24478.010000000002</v>
      </c>
      <c r="Q84" s="16">
        <f>SUM(Q85:Q88)</f>
        <v>29228.61</v>
      </c>
      <c r="R84" s="16">
        <f>SUM(R85:R88)</f>
        <v>-4750.6000000000004</v>
      </c>
      <c r="S84" s="15" t="s">
        <v>318</v>
      </c>
      <c r="T84" s="16">
        <f t="shared" ref="T84:Y84" si="26">SUM(T85:T88)</f>
        <v>29228.61</v>
      </c>
      <c r="U84" s="16">
        <f t="shared" si="26"/>
        <v>26877.93</v>
      </c>
      <c r="V84" s="16">
        <f t="shared" si="26"/>
        <v>0</v>
      </c>
      <c r="W84" s="16">
        <f t="shared" si="26"/>
        <v>0</v>
      </c>
      <c r="X84" s="16">
        <f t="shared" si="26"/>
        <v>26877.93</v>
      </c>
      <c r="Y84" s="16">
        <f t="shared" si="26"/>
        <v>2350.6800000000012</v>
      </c>
      <c r="Z84" s="17">
        <f t="shared" si="16"/>
        <v>8.042394078952099E-2</v>
      </c>
      <c r="AA84" s="16"/>
    </row>
    <row r="85" spans="1:27" hidden="1" outlineLevel="1" x14ac:dyDescent="0.25">
      <c r="A85" t="s">
        <v>318</v>
      </c>
      <c r="B85" s="8" t="s">
        <v>318</v>
      </c>
      <c r="C85" s="8" t="s">
        <v>122</v>
      </c>
      <c r="D85" s="9">
        <v>1594.96</v>
      </c>
      <c r="E85" s="9">
        <v>1814.92</v>
      </c>
      <c r="F85" s="9">
        <v>0</v>
      </c>
      <c r="G85" s="9">
        <v>219.96</v>
      </c>
      <c r="H85" s="7">
        <f t="shared" si="13"/>
        <v>0.8788045754082825</v>
      </c>
      <c r="I85" s="8" t="s">
        <v>318</v>
      </c>
      <c r="J85" s="9">
        <v>20344.55</v>
      </c>
      <c r="K85" s="9">
        <v>20946.7</v>
      </c>
      <c r="L85" s="9">
        <v>0</v>
      </c>
      <c r="M85" s="9">
        <v>602.15</v>
      </c>
      <c r="N85" s="7">
        <f t="shared" si="14"/>
        <v>0.97125322843216344</v>
      </c>
      <c r="O85" s="8" t="s">
        <v>318</v>
      </c>
      <c r="P85" s="9">
        <v>17015.240000000002</v>
      </c>
      <c r="Q85" s="9">
        <v>20946.7</v>
      </c>
      <c r="R85" s="9">
        <v>-3931.46</v>
      </c>
      <c r="S85" s="8" t="s">
        <v>318</v>
      </c>
      <c r="T85" s="9">
        <v>20946.7</v>
      </c>
      <c r="U85" s="9">
        <v>20344.55</v>
      </c>
      <c r="V85" s="8" t="s">
        <v>318</v>
      </c>
      <c r="W85" s="9">
        <v>0</v>
      </c>
      <c r="X85" s="9">
        <f>U85+IF(V85 = "", 0, V85)+W85</f>
        <v>20344.55</v>
      </c>
      <c r="Y85" s="9">
        <f>T85-X85</f>
        <v>602.15000000000146</v>
      </c>
      <c r="Z85" s="7">
        <f t="shared" si="16"/>
        <v>2.8746771567836529E-2</v>
      </c>
      <c r="AA85" s="8" t="s">
        <v>318</v>
      </c>
    </row>
    <row r="86" spans="1:27" hidden="1" outlineLevel="1" x14ac:dyDescent="0.25">
      <c r="A86" t="s">
        <v>318</v>
      </c>
      <c r="B86" s="8" t="s">
        <v>318</v>
      </c>
      <c r="C86" s="8" t="s">
        <v>123</v>
      </c>
      <c r="D86" s="9">
        <v>67.98</v>
      </c>
      <c r="E86" s="9">
        <v>250</v>
      </c>
      <c r="F86" s="9">
        <v>0</v>
      </c>
      <c r="G86" s="9">
        <v>182.02</v>
      </c>
      <c r="H86" s="7">
        <f t="shared" si="13"/>
        <v>0.27192</v>
      </c>
      <c r="I86" s="8" t="s">
        <v>318</v>
      </c>
      <c r="J86" s="9">
        <v>1475.21</v>
      </c>
      <c r="K86" s="9">
        <v>3000</v>
      </c>
      <c r="L86" s="9">
        <v>0</v>
      </c>
      <c r="M86" s="9">
        <v>1524.79</v>
      </c>
      <c r="N86" s="7">
        <f t="shared" si="14"/>
        <v>0.49173666666666666</v>
      </c>
      <c r="O86" s="8" t="s">
        <v>318</v>
      </c>
      <c r="P86" s="9">
        <v>2500</v>
      </c>
      <c r="Q86" s="9">
        <v>3000</v>
      </c>
      <c r="R86" s="9">
        <v>-500</v>
      </c>
      <c r="S86" s="8" t="s">
        <v>318</v>
      </c>
      <c r="T86" s="9">
        <v>3000</v>
      </c>
      <c r="U86" s="9">
        <v>1475.21</v>
      </c>
      <c r="V86" s="8" t="s">
        <v>318</v>
      </c>
      <c r="W86" s="9">
        <v>0</v>
      </c>
      <c r="X86" s="9">
        <f>U86+IF(V86 = "", 0, V86)+W86</f>
        <v>1475.21</v>
      </c>
      <c r="Y86" s="9">
        <f>T86-X86</f>
        <v>1524.79</v>
      </c>
      <c r="Z86" s="7">
        <f t="shared" si="16"/>
        <v>0.50826333333333329</v>
      </c>
      <c r="AA86" s="8" t="s">
        <v>318</v>
      </c>
    </row>
    <row r="87" spans="1:27" hidden="1" outlineLevel="1" x14ac:dyDescent="0.25">
      <c r="A87" t="s">
        <v>318</v>
      </c>
      <c r="B87" s="8" t="s">
        <v>318</v>
      </c>
      <c r="C87" s="8" t="s">
        <v>124</v>
      </c>
      <c r="D87" s="9">
        <v>60.23</v>
      </c>
      <c r="E87" s="9">
        <v>87.45</v>
      </c>
      <c r="F87" s="9">
        <v>0</v>
      </c>
      <c r="G87" s="9">
        <v>27.22</v>
      </c>
      <c r="H87" s="7">
        <f t="shared" si="13"/>
        <v>0.68873642081189246</v>
      </c>
      <c r="I87" s="8" t="s">
        <v>318</v>
      </c>
      <c r="J87" s="9">
        <v>1159.43</v>
      </c>
      <c r="K87" s="9">
        <v>1016.29</v>
      </c>
      <c r="L87" s="9">
        <v>0</v>
      </c>
      <c r="M87" s="9">
        <v>-143.13999999999999</v>
      </c>
      <c r="N87" s="7">
        <f t="shared" si="14"/>
        <v>1.1408456247724568</v>
      </c>
      <c r="O87" s="8" t="s">
        <v>318</v>
      </c>
      <c r="P87" s="9">
        <v>930.16</v>
      </c>
      <c r="Q87" s="9">
        <v>1016.29</v>
      </c>
      <c r="R87" s="9">
        <v>-86.13</v>
      </c>
      <c r="S87" s="8" t="s">
        <v>318</v>
      </c>
      <c r="T87" s="9">
        <v>1016.29</v>
      </c>
      <c r="U87" s="9">
        <v>1159.43</v>
      </c>
      <c r="V87" s="8" t="s">
        <v>318</v>
      </c>
      <c r="W87" s="9">
        <v>0</v>
      </c>
      <c r="X87" s="9">
        <f>U87+IF(V87 = "", 0, V87)+W87</f>
        <v>1159.43</v>
      </c>
      <c r="Y87" s="9">
        <f>T87-X87</f>
        <v>-143.1400000000001</v>
      </c>
      <c r="Z87" s="7">
        <f t="shared" si="16"/>
        <v>-0.1408456247724568</v>
      </c>
      <c r="AA87" s="8" t="s">
        <v>318</v>
      </c>
    </row>
    <row r="88" spans="1:27" hidden="1" outlineLevel="1" x14ac:dyDescent="0.25">
      <c r="A88" t="s">
        <v>318</v>
      </c>
      <c r="B88" s="8" t="s">
        <v>318</v>
      </c>
      <c r="C88" s="8" t="s">
        <v>125</v>
      </c>
      <c r="D88" s="9">
        <v>237.25</v>
      </c>
      <c r="E88" s="9">
        <v>290.39</v>
      </c>
      <c r="F88" s="9">
        <v>0</v>
      </c>
      <c r="G88" s="9">
        <v>53.14</v>
      </c>
      <c r="H88" s="7">
        <f t="shared" si="13"/>
        <v>0.81700471779331252</v>
      </c>
      <c r="I88" s="8" t="s">
        <v>318</v>
      </c>
      <c r="J88" s="9">
        <v>3898.74</v>
      </c>
      <c r="K88" s="9">
        <v>4265.62</v>
      </c>
      <c r="L88" s="9">
        <v>0</v>
      </c>
      <c r="M88" s="9">
        <v>366.88</v>
      </c>
      <c r="N88" s="7">
        <f t="shared" si="14"/>
        <v>0.91399140101556164</v>
      </c>
      <c r="O88" s="8" t="s">
        <v>318</v>
      </c>
      <c r="P88" s="9">
        <v>4032.61</v>
      </c>
      <c r="Q88" s="9">
        <v>4265.62</v>
      </c>
      <c r="R88" s="9">
        <v>-233.01</v>
      </c>
      <c r="S88" s="8" t="s">
        <v>318</v>
      </c>
      <c r="T88" s="9">
        <v>4265.62</v>
      </c>
      <c r="U88" s="9">
        <v>3898.74</v>
      </c>
      <c r="V88" s="8" t="s">
        <v>318</v>
      </c>
      <c r="W88" s="9">
        <v>0</v>
      </c>
      <c r="X88" s="9">
        <f>U88+IF(V88 = "", 0, V88)+W88</f>
        <v>3898.74</v>
      </c>
      <c r="Y88" s="9">
        <f>T88-X88</f>
        <v>366.88000000000011</v>
      </c>
      <c r="Z88" s="7">
        <f t="shared" si="16"/>
        <v>8.6008598984438397E-2</v>
      </c>
      <c r="AA88" s="8" t="s">
        <v>318</v>
      </c>
    </row>
    <row r="89" spans="1:27" x14ac:dyDescent="0.25">
      <c r="A89" s="18" t="s">
        <v>318</v>
      </c>
      <c r="B89" s="27" t="s">
        <v>140</v>
      </c>
      <c r="C89" s="27"/>
      <c r="D89" s="11">
        <f>D46+D50+D55+D57+D70+D75+D84</f>
        <v>77381.12999999999</v>
      </c>
      <c r="E89" s="11">
        <f>E46+E50+E55+E57+E70+E75+E84</f>
        <v>82590.999999999985</v>
      </c>
      <c r="F89" s="11">
        <f>F46+F50+F55+F57+F70+F75+F84</f>
        <v>0</v>
      </c>
      <c r="G89" s="11">
        <f>G46+G50+G55+G57+G70+G75+G84</f>
        <v>5209.87</v>
      </c>
      <c r="H89" s="12">
        <f t="shared" si="13"/>
        <v>0.93691964015449625</v>
      </c>
      <c r="I89" s="19" t="s">
        <v>318</v>
      </c>
      <c r="J89" s="11">
        <f>J46+J50+J55+J57+J70+J75+J84</f>
        <v>972743.71000000008</v>
      </c>
      <c r="K89" s="11">
        <f>K46+K50+K55+K57+K70+K75+K84</f>
        <v>987060.58</v>
      </c>
      <c r="L89" s="11">
        <f>L46+L50+L55+L57+L70+L75+L84</f>
        <v>0</v>
      </c>
      <c r="M89" s="11">
        <f>M46+M50+M55+M57+M70+M75+M84</f>
        <v>14316.87</v>
      </c>
      <c r="N89" s="12">
        <f t="shared" si="14"/>
        <v>0.98549544952955181</v>
      </c>
      <c r="O89" s="19" t="s">
        <v>318</v>
      </c>
      <c r="P89" s="11">
        <f>P46+P50+P55+P57+P70+P75+P84</f>
        <v>963756.92</v>
      </c>
      <c r="Q89" s="11">
        <f>Q46+Q50+Q55+Q57+Q70+Q75+Q84</f>
        <v>987060.58</v>
      </c>
      <c r="R89" s="11">
        <f>R46+R50+R55+R57+R70+R75+R84</f>
        <v>-23303.659999999996</v>
      </c>
      <c r="S89" s="19" t="s">
        <v>318</v>
      </c>
      <c r="T89" s="11">
        <f t="shared" ref="T89:Y89" si="27">T46+T50+T55+T57+T70+T75+T84</f>
        <v>987060.58</v>
      </c>
      <c r="U89" s="11">
        <f t="shared" si="27"/>
        <v>972743.71000000008</v>
      </c>
      <c r="V89" s="11">
        <f t="shared" si="27"/>
        <v>0</v>
      </c>
      <c r="W89" s="11">
        <f t="shared" si="27"/>
        <v>0</v>
      </c>
      <c r="X89" s="11">
        <f t="shared" si="27"/>
        <v>972743.71000000008</v>
      </c>
      <c r="Y89" s="11">
        <f t="shared" si="27"/>
        <v>14316.870000000046</v>
      </c>
      <c r="Z89" s="12">
        <f t="shared" si="16"/>
        <v>1.4504550470448376E-2</v>
      </c>
      <c r="AA89" s="11"/>
    </row>
    <row r="91" spans="1:27" x14ac:dyDescent="0.25">
      <c r="B91" s="13" t="s">
        <v>141</v>
      </c>
    </row>
    <row r="92" spans="1:27" collapsed="1" x14ac:dyDescent="0.25">
      <c r="A92" t="s">
        <v>318</v>
      </c>
      <c r="B92" s="25" t="s">
        <v>142</v>
      </c>
      <c r="C92" s="25"/>
      <c r="D92" s="16">
        <f>SUM(D93:D102)</f>
        <v>101.81</v>
      </c>
      <c r="E92" s="16">
        <f>SUM(E93:E102)</f>
        <v>67.900000000000006</v>
      </c>
      <c r="F92" s="16">
        <f>SUM(F93:F102)</f>
        <v>0</v>
      </c>
      <c r="G92" s="16">
        <f>SUM(G93:G102)</f>
        <v>-33.909999999999997</v>
      </c>
      <c r="H92" s="17">
        <f t="shared" ref="H92:H123" si="28">IF(E92&lt;&gt;0, (D92+F92)/E92, 0)</f>
        <v>1.4994108983799705</v>
      </c>
      <c r="I92" s="15" t="s">
        <v>318</v>
      </c>
      <c r="J92" s="16">
        <f>SUM(J93:J102)</f>
        <v>2567.4</v>
      </c>
      <c r="K92" s="16">
        <f>SUM(K93:K102)</f>
        <v>2376.81</v>
      </c>
      <c r="L92" s="16">
        <f>SUM(L93:L102)</f>
        <v>0</v>
      </c>
      <c r="M92" s="16">
        <f>SUM(M93:M102)</f>
        <v>-190.59</v>
      </c>
      <c r="N92" s="17">
        <f t="shared" ref="N92:N123" si="29">IF(K92&lt;&gt;0, (J92+L92)/K92, 0)</f>
        <v>1.0801873098817323</v>
      </c>
      <c r="O92" s="15" t="s">
        <v>318</v>
      </c>
      <c r="P92" s="16">
        <f>SUM(P93:P102)</f>
        <v>2109.42</v>
      </c>
      <c r="Q92" s="16">
        <f>SUM(Q93:Q102)</f>
        <v>2376.81</v>
      </c>
      <c r="R92" s="16">
        <f>SUM(R93:R102)</f>
        <v>-267.39</v>
      </c>
      <c r="S92" s="15" t="s">
        <v>318</v>
      </c>
      <c r="T92" s="16">
        <f t="shared" ref="T92:Y92" si="30">SUM(T93:T102)</f>
        <v>2376.81</v>
      </c>
      <c r="U92" s="16">
        <f t="shared" si="30"/>
        <v>2567.4</v>
      </c>
      <c r="V92" s="16">
        <f t="shared" si="30"/>
        <v>0</v>
      </c>
      <c r="W92" s="16">
        <f t="shared" si="30"/>
        <v>0</v>
      </c>
      <c r="X92" s="16">
        <f t="shared" si="30"/>
        <v>2567.4</v>
      </c>
      <c r="Y92" s="16">
        <f t="shared" si="30"/>
        <v>-190.58999999999995</v>
      </c>
      <c r="Z92" s="17">
        <f t="shared" ref="Z92:Z123" si="31">IF(T92&lt;&gt;0, Y92/T92, 0)</f>
        <v>-8.0187309881732213E-2</v>
      </c>
      <c r="AA92" s="16"/>
    </row>
    <row r="93" spans="1:27" hidden="1" outlineLevel="1" x14ac:dyDescent="0.25">
      <c r="A93" t="s">
        <v>318</v>
      </c>
      <c r="B93" s="8" t="s">
        <v>318</v>
      </c>
      <c r="C93" s="8" t="s">
        <v>143</v>
      </c>
      <c r="D93" s="9">
        <v>1.02</v>
      </c>
      <c r="E93" s="9">
        <v>12.5</v>
      </c>
      <c r="F93" s="9">
        <v>0</v>
      </c>
      <c r="G93" s="9">
        <v>11.48</v>
      </c>
      <c r="H93" s="7">
        <f t="shared" si="28"/>
        <v>8.1600000000000006E-2</v>
      </c>
      <c r="I93" s="8" t="s">
        <v>318</v>
      </c>
      <c r="J93" s="9">
        <v>54.21</v>
      </c>
      <c r="K93" s="9">
        <v>150</v>
      </c>
      <c r="L93" s="9">
        <v>0</v>
      </c>
      <c r="M93" s="9">
        <v>95.79</v>
      </c>
      <c r="N93" s="7">
        <f t="shared" si="29"/>
        <v>0.3614</v>
      </c>
      <c r="O93" s="8" t="s">
        <v>318</v>
      </c>
      <c r="P93" s="9">
        <v>103.61</v>
      </c>
      <c r="Q93" s="9">
        <v>150</v>
      </c>
      <c r="R93" s="9">
        <v>-46.39</v>
      </c>
      <c r="S93" s="8" t="s">
        <v>318</v>
      </c>
      <c r="T93" s="9">
        <v>150</v>
      </c>
      <c r="U93" s="9">
        <v>54.21</v>
      </c>
      <c r="V93" s="8" t="s">
        <v>318</v>
      </c>
      <c r="W93" s="9">
        <v>0</v>
      </c>
      <c r="X93" s="9">
        <f t="shared" ref="X93:X102" si="32">U93+IF(V93 = "", 0, V93)+W93</f>
        <v>54.21</v>
      </c>
      <c r="Y93" s="9">
        <f t="shared" ref="Y93:Y102" si="33">T93-X93</f>
        <v>95.789999999999992</v>
      </c>
      <c r="Z93" s="7">
        <f t="shared" si="31"/>
        <v>0.63859999999999995</v>
      </c>
      <c r="AA93" s="8" t="s">
        <v>318</v>
      </c>
    </row>
    <row r="94" spans="1:27" hidden="1" outlineLevel="1" x14ac:dyDescent="0.25">
      <c r="A94" t="s">
        <v>318</v>
      </c>
      <c r="B94" s="8" t="s">
        <v>318</v>
      </c>
      <c r="C94" s="8" t="s">
        <v>145</v>
      </c>
      <c r="D94" s="9">
        <v>2.25</v>
      </c>
      <c r="E94" s="9">
        <v>2.4</v>
      </c>
      <c r="F94" s="9">
        <v>0</v>
      </c>
      <c r="G94" s="9">
        <v>0.15</v>
      </c>
      <c r="H94" s="7">
        <f t="shared" si="28"/>
        <v>0.9375</v>
      </c>
      <c r="I94" s="8" t="s">
        <v>318</v>
      </c>
      <c r="J94" s="9">
        <v>27</v>
      </c>
      <c r="K94" s="9">
        <v>28.81</v>
      </c>
      <c r="L94" s="9">
        <v>0</v>
      </c>
      <c r="M94" s="9">
        <v>1.81</v>
      </c>
      <c r="N94" s="7">
        <f t="shared" si="29"/>
        <v>0.93717459215550158</v>
      </c>
      <c r="O94" s="8" t="s">
        <v>318</v>
      </c>
      <c r="P94" s="9">
        <v>28.81</v>
      </c>
      <c r="Q94" s="9">
        <v>28.81</v>
      </c>
      <c r="R94" s="9">
        <v>0</v>
      </c>
      <c r="S94" s="8" t="s">
        <v>318</v>
      </c>
      <c r="T94" s="9">
        <v>28.81</v>
      </c>
      <c r="U94" s="9">
        <v>27</v>
      </c>
      <c r="V94" s="8" t="s">
        <v>318</v>
      </c>
      <c r="W94" s="9">
        <v>0</v>
      </c>
      <c r="X94" s="9">
        <f t="shared" si="32"/>
        <v>27</v>
      </c>
      <c r="Y94" s="9">
        <f t="shared" si="33"/>
        <v>1.8099999999999987</v>
      </c>
      <c r="Z94" s="7">
        <f t="shared" si="31"/>
        <v>6.2825407844498402E-2</v>
      </c>
      <c r="AA94" s="8" t="s">
        <v>318</v>
      </c>
    </row>
    <row r="95" spans="1:27" hidden="1" outlineLevel="1" x14ac:dyDescent="0.25">
      <c r="A95" t="s">
        <v>318</v>
      </c>
      <c r="B95" s="8" t="s">
        <v>318</v>
      </c>
      <c r="C95" s="8" t="s">
        <v>146</v>
      </c>
      <c r="D95" s="9">
        <v>0</v>
      </c>
      <c r="E95" s="9">
        <v>0</v>
      </c>
      <c r="F95" s="9">
        <v>0</v>
      </c>
      <c r="G95" s="9">
        <v>0</v>
      </c>
      <c r="H95" s="7">
        <f t="shared" si="28"/>
        <v>0</v>
      </c>
      <c r="I95" s="8" t="s">
        <v>318</v>
      </c>
      <c r="J95" s="9">
        <v>557.15</v>
      </c>
      <c r="K95" s="9">
        <v>550</v>
      </c>
      <c r="L95" s="9">
        <v>0</v>
      </c>
      <c r="M95" s="9">
        <v>-7.15</v>
      </c>
      <c r="N95" s="7">
        <f t="shared" si="29"/>
        <v>1.0129999999999999</v>
      </c>
      <c r="O95" s="8" t="s">
        <v>318</v>
      </c>
      <c r="P95" s="9">
        <v>500</v>
      </c>
      <c r="Q95" s="9">
        <v>550</v>
      </c>
      <c r="R95" s="9">
        <v>-50</v>
      </c>
      <c r="S95" s="8" t="s">
        <v>318</v>
      </c>
      <c r="T95" s="9">
        <v>550</v>
      </c>
      <c r="U95" s="9">
        <v>557.15</v>
      </c>
      <c r="V95" s="8" t="s">
        <v>318</v>
      </c>
      <c r="W95" s="9">
        <v>0</v>
      </c>
      <c r="X95" s="9">
        <f t="shared" si="32"/>
        <v>557.15</v>
      </c>
      <c r="Y95" s="9">
        <f t="shared" si="33"/>
        <v>-7.1499999999999773</v>
      </c>
      <c r="Z95" s="7">
        <f t="shared" si="31"/>
        <v>-1.299999999999996E-2</v>
      </c>
      <c r="AA95" s="8" t="s">
        <v>318</v>
      </c>
    </row>
    <row r="96" spans="1:27" hidden="1" outlineLevel="1" x14ac:dyDescent="0.25">
      <c r="A96" t="s">
        <v>318</v>
      </c>
      <c r="B96" s="8" t="s">
        <v>318</v>
      </c>
      <c r="C96" s="8" t="s">
        <v>147</v>
      </c>
      <c r="D96" s="9">
        <v>0</v>
      </c>
      <c r="E96" s="9">
        <v>0</v>
      </c>
      <c r="F96" s="9">
        <v>0</v>
      </c>
      <c r="G96" s="9">
        <v>0</v>
      </c>
      <c r="H96" s="7">
        <f t="shared" si="28"/>
        <v>0</v>
      </c>
      <c r="I96" s="8" t="s">
        <v>318</v>
      </c>
      <c r="J96" s="9">
        <v>171.49</v>
      </c>
      <c r="K96" s="9">
        <v>0</v>
      </c>
      <c r="L96" s="9">
        <v>0</v>
      </c>
      <c r="M96" s="9">
        <v>-171.49</v>
      </c>
      <c r="N96" s="7">
        <f t="shared" si="29"/>
        <v>0</v>
      </c>
      <c r="O96" s="8" t="s">
        <v>318</v>
      </c>
      <c r="P96" s="9">
        <v>0</v>
      </c>
      <c r="Q96" s="9">
        <v>0</v>
      </c>
      <c r="R96" s="9">
        <v>0</v>
      </c>
      <c r="S96" s="8" t="s">
        <v>318</v>
      </c>
      <c r="T96" s="9">
        <v>0</v>
      </c>
      <c r="U96" s="9">
        <v>171.49</v>
      </c>
      <c r="V96" s="8" t="s">
        <v>318</v>
      </c>
      <c r="W96" s="9">
        <v>0</v>
      </c>
      <c r="X96" s="9">
        <f t="shared" si="32"/>
        <v>171.49</v>
      </c>
      <c r="Y96" s="9">
        <f t="shared" si="33"/>
        <v>-171.49</v>
      </c>
      <c r="Z96" s="7">
        <f t="shared" si="31"/>
        <v>0</v>
      </c>
      <c r="AA96" s="8" t="s">
        <v>318</v>
      </c>
    </row>
    <row r="97" spans="1:27" hidden="1" outlineLevel="1" x14ac:dyDescent="0.25">
      <c r="A97" t="s">
        <v>318</v>
      </c>
      <c r="B97" s="8" t="s">
        <v>318</v>
      </c>
      <c r="C97" s="8" t="s">
        <v>148</v>
      </c>
      <c r="D97" s="9">
        <v>0</v>
      </c>
      <c r="E97" s="9">
        <v>0</v>
      </c>
      <c r="F97" s="9">
        <v>0</v>
      </c>
      <c r="G97" s="9">
        <v>0</v>
      </c>
      <c r="H97" s="7">
        <f t="shared" si="28"/>
        <v>0</v>
      </c>
      <c r="I97" s="8" t="s">
        <v>318</v>
      </c>
      <c r="J97" s="9">
        <v>112.44</v>
      </c>
      <c r="K97" s="9">
        <v>0</v>
      </c>
      <c r="L97" s="9">
        <v>0</v>
      </c>
      <c r="M97" s="9">
        <v>-112.44</v>
      </c>
      <c r="N97" s="7">
        <f t="shared" si="29"/>
        <v>0</v>
      </c>
      <c r="O97" s="8" t="s">
        <v>318</v>
      </c>
      <c r="P97" s="9">
        <v>0</v>
      </c>
      <c r="Q97" s="9">
        <v>0</v>
      </c>
      <c r="R97" s="9">
        <v>0</v>
      </c>
      <c r="S97" s="8" t="s">
        <v>318</v>
      </c>
      <c r="T97" s="9">
        <v>0</v>
      </c>
      <c r="U97" s="9">
        <v>112.44</v>
      </c>
      <c r="V97" s="8" t="s">
        <v>318</v>
      </c>
      <c r="W97" s="9">
        <v>0</v>
      </c>
      <c r="X97" s="9">
        <f t="shared" si="32"/>
        <v>112.44</v>
      </c>
      <c r="Y97" s="9">
        <f t="shared" si="33"/>
        <v>-112.44</v>
      </c>
      <c r="Z97" s="7">
        <f t="shared" si="31"/>
        <v>0</v>
      </c>
      <c r="AA97" s="8" t="s">
        <v>318</v>
      </c>
    </row>
    <row r="98" spans="1:27" hidden="1" outlineLevel="1" x14ac:dyDescent="0.25">
      <c r="A98" t="s">
        <v>318</v>
      </c>
      <c r="B98" s="8" t="s">
        <v>318</v>
      </c>
      <c r="C98" s="8" t="s">
        <v>149</v>
      </c>
      <c r="D98" s="9">
        <v>0</v>
      </c>
      <c r="E98" s="9">
        <v>0</v>
      </c>
      <c r="F98" s="9">
        <v>0</v>
      </c>
      <c r="G98" s="9">
        <v>0</v>
      </c>
      <c r="H98" s="7">
        <f t="shared" si="28"/>
        <v>0</v>
      </c>
      <c r="I98" s="8" t="s">
        <v>318</v>
      </c>
      <c r="J98" s="9">
        <v>660</v>
      </c>
      <c r="K98" s="9">
        <v>660</v>
      </c>
      <c r="L98" s="9">
        <v>0</v>
      </c>
      <c r="M98" s="9">
        <v>0</v>
      </c>
      <c r="N98" s="7">
        <f t="shared" si="29"/>
        <v>1</v>
      </c>
      <c r="O98" s="8" t="s">
        <v>318</v>
      </c>
      <c r="P98" s="9">
        <v>660</v>
      </c>
      <c r="Q98" s="9">
        <v>660</v>
      </c>
      <c r="R98" s="9">
        <v>0</v>
      </c>
      <c r="S98" s="8" t="s">
        <v>318</v>
      </c>
      <c r="T98" s="9">
        <v>660</v>
      </c>
      <c r="U98" s="9">
        <v>660</v>
      </c>
      <c r="V98" s="8" t="s">
        <v>318</v>
      </c>
      <c r="W98" s="9">
        <v>0</v>
      </c>
      <c r="X98" s="9">
        <f t="shared" si="32"/>
        <v>660</v>
      </c>
      <c r="Y98" s="9">
        <f t="shared" si="33"/>
        <v>0</v>
      </c>
      <c r="Z98" s="7">
        <f t="shared" si="31"/>
        <v>0</v>
      </c>
      <c r="AA98" s="8" t="s">
        <v>318</v>
      </c>
    </row>
    <row r="99" spans="1:27" hidden="1" outlineLevel="1" x14ac:dyDescent="0.25">
      <c r="A99" t="s">
        <v>318</v>
      </c>
      <c r="B99" s="8" t="s">
        <v>318</v>
      </c>
      <c r="C99" s="8" t="s">
        <v>150</v>
      </c>
      <c r="D99" s="9">
        <v>0</v>
      </c>
      <c r="E99" s="9">
        <v>0</v>
      </c>
      <c r="F99" s="9">
        <v>0</v>
      </c>
      <c r="G99" s="9">
        <v>0</v>
      </c>
      <c r="H99" s="7">
        <f t="shared" si="28"/>
        <v>0</v>
      </c>
      <c r="I99" s="8" t="s">
        <v>318</v>
      </c>
      <c r="J99" s="9">
        <v>168.66</v>
      </c>
      <c r="K99" s="9">
        <v>300</v>
      </c>
      <c r="L99" s="9">
        <v>0</v>
      </c>
      <c r="M99" s="9">
        <v>131.34</v>
      </c>
      <c r="N99" s="7">
        <f t="shared" si="29"/>
        <v>0.56220000000000003</v>
      </c>
      <c r="O99" s="8" t="s">
        <v>318</v>
      </c>
      <c r="P99" s="9">
        <v>155</v>
      </c>
      <c r="Q99" s="9">
        <v>300</v>
      </c>
      <c r="R99" s="9">
        <v>-145</v>
      </c>
      <c r="S99" s="8" t="s">
        <v>318</v>
      </c>
      <c r="T99" s="9">
        <v>300</v>
      </c>
      <c r="U99" s="9">
        <v>168.66</v>
      </c>
      <c r="V99" s="8" t="s">
        <v>318</v>
      </c>
      <c r="W99" s="9">
        <v>0</v>
      </c>
      <c r="X99" s="9">
        <f t="shared" si="32"/>
        <v>168.66</v>
      </c>
      <c r="Y99" s="9">
        <f t="shared" si="33"/>
        <v>131.34</v>
      </c>
      <c r="Z99" s="7">
        <f t="shared" si="31"/>
        <v>0.43780000000000002</v>
      </c>
      <c r="AA99" s="8" t="s">
        <v>318</v>
      </c>
    </row>
    <row r="100" spans="1:27" hidden="1" outlineLevel="1" x14ac:dyDescent="0.25">
      <c r="A100" t="s">
        <v>318</v>
      </c>
      <c r="B100" s="8" t="s">
        <v>318</v>
      </c>
      <c r="C100" s="8" t="s">
        <v>151</v>
      </c>
      <c r="D100" s="9">
        <v>57.9</v>
      </c>
      <c r="E100" s="9">
        <v>0</v>
      </c>
      <c r="F100" s="9">
        <v>0</v>
      </c>
      <c r="G100" s="9">
        <v>-57.9</v>
      </c>
      <c r="H100" s="7">
        <f t="shared" si="28"/>
        <v>0</v>
      </c>
      <c r="I100" s="8" t="s">
        <v>318</v>
      </c>
      <c r="J100" s="9">
        <v>111.66</v>
      </c>
      <c r="K100" s="9">
        <v>52</v>
      </c>
      <c r="L100" s="9">
        <v>0</v>
      </c>
      <c r="M100" s="9">
        <v>-59.66</v>
      </c>
      <c r="N100" s="7">
        <f t="shared" si="29"/>
        <v>2.1473076923076921</v>
      </c>
      <c r="O100" s="8" t="s">
        <v>318</v>
      </c>
      <c r="P100" s="9">
        <v>52</v>
      </c>
      <c r="Q100" s="9">
        <v>52</v>
      </c>
      <c r="R100" s="9">
        <v>0</v>
      </c>
      <c r="S100" s="8" t="s">
        <v>318</v>
      </c>
      <c r="T100" s="9">
        <v>52</v>
      </c>
      <c r="U100" s="9">
        <v>111.66</v>
      </c>
      <c r="V100" s="8" t="s">
        <v>318</v>
      </c>
      <c r="W100" s="9">
        <v>0</v>
      </c>
      <c r="X100" s="9">
        <f t="shared" si="32"/>
        <v>111.66</v>
      </c>
      <c r="Y100" s="9">
        <f t="shared" si="33"/>
        <v>-59.66</v>
      </c>
      <c r="Z100" s="7">
        <f t="shared" si="31"/>
        <v>-1.1473076923076921</v>
      </c>
      <c r="AA100" s="8" t="s">
        <v>318</v>
      </c>
    </row>
    <row r="101" spans="1:27" hidden="1" outlineLevel="1" x14ac:dyDescent="0.25">
      <c r="A101" t="s">
        <v>318</v>
      </c>
      <c r="B101" s="8" t="s">
        <v>318</v>
      </c>
      <c r="C101" s="8" t="s">
        <v>153</v>
      </c>
      <c r="D101" s="9">
        <v>0</v>
      </c>
      <c r="E101" s="9">
        <v>0</v>
      </c>
      <c r="F101" s="9">
        <v>0</v>
      </c>
      <c r="G101" s="9">
        <v>0</v>
      </c>
      <c r="H101" s="7">
        <f t="shared" si="28"/>
        <v>0</v>
      </c>
      <c r="I101" s="8" t="s">
        <v>318</v>
      </c>
      <c r="J101" s="9">
        <v>22</v>
      </c>
      <c r="K101" s="9">
        <v>0</v>
      </c>
      <c r="L101" s="9">
        <v>0</v>
      </c>
      <c r="M101" s="9">
        <v>-22</v>
      </c>
      <c r="N101" s="7">
        <f t="shared" si="29"/>
        <v>0</v>
      </c>
      <c r="O101" s="8" t="s">
        <v>318</v>
      </c>
      <c r="P101" s="9">
        <v>0</v>
      </c>
      <c r="Q101" s="9">
        <v>0</v>
      </c>
      <c r="R101" s="9">
        <v>0</v>
      </c>
      <c r="S101" s="8" t="s">
        <v>318</v>
      </c>
      <c r="T101" s="9">
        <v>0</v>
      </c>
      <c r="U101" s="9">
        <v>22</v>
      </c>
      <c r="V101" s="8" t="s">
        <v>318</v>
      </c>
      <c r="W101" s="9">
        <v>0</v>
      </c>
      <c r="X101" s="9">
        <f t="shared" si="32"/>
        <v>22</v>
      </c>
      <c r="Y101" s="9">
        <f t="shared" si="33"/>
        <v>-22</v>
      </c>
      <c r="Z101" s="7">
        <f t="shared" si="31"/>
        <v>0</v>
      </c>
      <c r="AA101" s="8" t="s">
        <v>318</v>
      </c>
    </row>
    <row r="102" spans="1:27" hidden="1" outlineLevel="1" x14ac:dyDescent="0.25">
      <c r="A102" t="s">
        <v>318</v>
      </c>
      <c r="B102" s="8" t="s">
        <v>318</v>
      </c>
      <c r="C102" s="8" t="s">
        <v>152</v>
      </c>
      <c r="D102" s="9">
        <v>40.64</v>
      </c>
      <c r="E102" s="9">
        <v>53</v>
      </c>
      <c r="F102" s="9">
        <v>0</v>
      </c>
      <c r="G102" s="9">
        <v>12.36</v>
      </c>
      <c r="H102" s="7">
        <f t="shared" si="28"/>
        <v>0.76679245283018871</v>
      </c>
      <c r="I102" s="8" t="s">
        <v>318</v>
      </c>
      <c r="J102" s="9">
        <v>682.79</v>
      </c>
      <c r="K102" s="9">
        <v>636</v>
      </c>
      <c r="L102" s="9">
        <v>0</v>
      </c>
      <c r="M102" s="9">
        <v>-46.79</v>
      </c>
      <c r="N102" s="7">
        <f t="shared" si="29"/>
        <v>1.0735691823899371</v>
      </c>
      <c r="O102" s="8" t="s">
        <v>318</v>
      </c>
      <c r="P102" s="9">
        <v>610</v>
      </c>
      <c r="Q102" s="9">
        <v>636</v>
      </c>
      <c r="R102" s="9">
        <v>-26</v>
      </c>
      <c r="S102" s="8" t="s">
        <v>318</v>
      </c>
      <c r="T102" s="9">
        <v>636</v>
      </c>
      <c r="U102" s="9">
        <v>682.79</v>
      </c>
      <c r="V102" s="8" t="s">
        <v>318</v>
      </c>
      <c r="W102" s="9">
        <v>0</v>
      </c>
      <c r="X102" s="9">
        <f t="shared" si="32"/>
        <v>682.79</v>
      </c>
      <c r="Y102" s="9">
        <f t="shared" si="33"/>
        <v>-46.789999999999964</v>
      </c>
      <c r="Z102" s="7">
        <f t="shared" si="31"/>
        <v>-7.3569182389937052E-2</v>
      </c>
      <c r="AA102" s="8" t="s">
        <v>318</v>
      </c>
    </row>
    <row r="103" spans="1:27" collapsed="1" x14ac:dyDescent="0.25">
      <c r="A103" t="s">
        <v>318</v>
      </c>
      <c r="B103" s="25" t="s">
        <v>164</v>
      </c>
      <c r="C103" s="25"/>
      <c r="D103" s="16">
        <f>SUM(D104:D105)</f>
        <v>450</v>
      </c>
      <c r="E103" s="16">
        <f>SUM(E104:E105)</f>
        <v>444.17</v>
      </c>
      <c r="F103" s="16">
        <f>SUM(F104:F105)</f>
        <v>0</v>
      </c>
      <c r="G103" s="16">
        <f>SUM(G104:G105)</f>
        <v>-5.8299999999999983</v>
      </c>
      <c r="H103" s="17">
        <f t="shared" si="28"/>
        <v>1.0131256050611253</v>
      </c>
      <c r="I103" s="15" t="s">
        <v>318</v>
      </c>
      <c r="J103" s="16">
        <f>SUM(J104:J105)</f>
        <v>16267.2</v>
      </c>
      <c r="K103" s="16">
        <f>SUM(K104:K105)</f>
        <v>10000</v>
      </c>
      <c r="L103" s="16">
        <f>SUM(L104:L105)</f>
        <v>0</v>
      </c>
      <c r="M103" s="16">
        <f>SUM(M104:M105)</f>
        <v>-6267.2</v>
      </c>
      <c r="N103" s="17">
        <f t="shared" si="29"/>
        <v>1.6267200000000002</v>
      </c>
      <c r="O103" s="15" t="s">
        <v>318</v>
      </c>
      <c r="P103" s="16">
        <f>SUM(P104:P105)</f>
        <v>9000</v>
      </c>
      <c r="Q103" s="16">
        <f>SUM(Q104:Q105)</f>
        <v>10000</v>
      </c>
      <c r="R103" s="16">
        <f>SUM(R104:R105)</f>
        <v>-1000</v>
      </c>
      <c r="S103" s="15" t="s">
        <v>318</v>
      </c>
      <c r="T103" s="16">
        <f t="shared" ref="T103:Y103" si="34">SUM(T104:T105)</f>
        <v>10000</v>
      </c>
      <c r="U103" s="16">
        <f t="shared" si="34"/>
        <v>16267.2</v>
      </c>
      <c r="V103" s="16">
        <f t="shared" si="34"/>
        <v>0</v>
      </c>
      <c r="W103" s="16">
        <f t="shared" si="34"/>
        <v>0</v>
      </c>
      <c r="X103" s="16">
        <f t="shared" si="34"/>
        <v>16267.2</v>
      </c>
      <c r="Y103" s="16">
        <f t="shared" si="34"/>
        <v>-6267.2000000000007</v>
      </c>
      <c r="Z103" s="17">
        <f t="shared" si="31"/>
        <v>-0.62672000000000005</v>
      </c>
      <c r="AA103" s="16"/>
    </row>
    <row r="104" spans="1:27" hidden="1" outlineLevel="1" x14ac:dyDescent="0.25">
      <c r="A104" t="s">
        <v>318</v>
      </c>
      <c r="B104" s="8" t="s">
        <v>318</v>
      </c>
      <c r="C104" s="8" t="s">
        <v>165</v>
      </c>
      <c r="D104" s="9">
        <v>450</v>
      </c>
      <c r="E104" s="9">
        <v>416.67</v>
      </c>
      <c r="F104" s="9">
        <v>0</v>
      </c>
      <c r="G104" s="9">
        <v>-33.33</v>
      </c>
      <c r="H104" s="7">
        <f t="shared" si="28"/>
        <v>1.0799913600691193</v>
      </c>
      <c r="I104" s="8" t="s">
        <v>318</v>
      </c>
      <c r="J104" s="9">
        <v>14933.54</v>
      </c>
      <c r="K104" s="9">
        <v>9670</v>
      </c>
      <c r="L104" s="9">
        <v>0</v>
      </c>
      <c r="M104" s="9">
        <v>-5263.54</v>
      </c>
      <c r="N104" s="7">
        <f t="shared" si="29"/>
        <v>1.5443164426059981</v>
      </c>
      <c r="O104" s="8" t="s">
        <v>318</v>
      </c>
      <c r="P104" s="9">
        <v>8670</v>
      </c>
      <c r="Q104" s="9">
        <v>9670</v>
      </c>
      <c r="R104" s="9">
        <v>-1000</v>
      </c>
      <c r="S104" s="8" t="s">
        <v>318</v>
      </c>
      <c r="T104" s="9">
        <v>9670</v>
      </c>
      <c r="U104" s="9">
        <v>14933.54</v>
      </c>
      <c r="V104" s="8" t="s">
        <v>318</v>
      </c>
      <c r="W104" s="9">
        <v>0</v>
      </c>
      <c r="X104" s="9">
        <f>U104+IF(V104 = "", 0, V104)+W104</f>
        <v>14933.54</v>
      </c>
      <c r="Y104" s="9">
        <f>T104-X104</f>
        <v>-5263.5400000000009</v>
      </c>
      <c r="Z104" s="7">
        <f t="shared" si="31"/>
        <v>-0.54431644260599799</v>
      </c>
      <c r="AA104" s="8" t="s">
        <v>318</v>
      </c>
    </row>
    <row r="105" spans="1:27" hidden="1" outlineLevel="1" x14ac:dyDescent="0.25">
      <c r="A105" t="s">
        <v>318</v>
      </c>
      <c r="B105" s="8" t="s">
        <v>318</v>
      </c>
      <c r="C105" s="8" t="s">
        <v>166</v>
      </c>
      <c r="D105" s="9">
        <v>0</v>
      </c>
      <c r="E105" s="9">
        <v>27.5</v>
      </c>
      <c r="F105" s="9">
        <v>0</v>
      </c>
      <c r="G105" s="9">
        <v>27.5</v>
      </c>
      <c r="H105" s="7">
        <f t="shared" si="28"/>
        <v>0</v>
      </c>
      <c r="I105" s="8" t="s">
        <v>318</v>
      </c>
      <c r="J105" s="9">
        <v>1333.66</v>
      </c>
      <c r="K105" s="9">
        <v>330</v>
      </c>
      <c r="L105" s="9">
        <v>0</v>
      </c>
      <c r="M105" s="9">
        <v>-1003.66</v>
      </c>
      <c r="N105" s="7">
        <f t="shared" si="29"/>
        <v>4.0413939393939398</v>
      </c>
      <c r="O105" s="8" t="s">
        <v>318</v>
      </c>
      <c r="P105" s="9">
        <v>330</v>
      </c>
      <c r="Q105" s="9">
        <v>330</v>
      </c>
      <c r="R105" s="9">
        <v>0</v>
      </c>
      <c r="S105" s="8" t="s">
        <v>318</v>
      </c>
      <c r="T105" s="9">
        <v>330</v>
      </c>
      <c r="U105" s="9">
        <v>1333.66</v>
      </c>
      <c r="V105" s="8" t="s">
        <v>318</v>
      </c>
      <c r="W105" s="9">
        <v>0</v>
      </c>
      <c r="X105" s="9">
        <f>U105+IF(V105 = "", 0, V105)+W105</f>
        <v>1333.66</v>
      </c>
      <c r="Y105" s="9">
        <f>T105-X105</f>
        <v>-1003.6600000000001</v>
      </c>
      <c r="Z105" s="7">
        <f t="shared" si="31"/>
        <v>-3.0413939393939398</v>
      </c>
      <c r="AA105" s="8" t="s">
        <v>318</v>
      </c>
    </row>
    <row r="106" spans="1:27" collapsed="1" x14ac:dyDescent="0.25">
      <c r="A106" t="s">
        <v>318</v>
      </c>
      <c r="B106" s="25" t="s">
        <v>167</v>
      </c>
      <c r="C106" s="25"/>
      <c r="D106" s="16">
        <f>SUM(D107:D109)</f>
        <v>1713.06</v>
      </c>
      <c r="E106" s="16">
        <f>SUM(E107:E109)</f>
        <v>557.83000000000004</v>
      </c>
      <c r="F106" s="16">
        <f>SUM(F107:F109)</f>
        <v>0</v>
      </c>
      <c r="G106" s="16">
        <f>SUM(G107:G109)</f>
        <v>-1155.23</v>
      </c>
      <c r="H106" s="17">
        <f t="shared" si="28"/>
        <v>3.0709355896957851</v>
      </c>
      <c r="I106" s="15" t="s">
        <v>318</v>
      </c>
      <c r="J106" s="16">
        <f>SUM(J107:J109)</f>
        <v>11682.36</v>
      </c>
      <c r="K106" s="16">
        <f>SUM(K107:K109)</f>
        <v>7870</v>
      </c>
      <c r="L106" s="16">
        <f>SUM(L107:L109)</f>
        <v>0</v>
      </c>
      <c r="M106" s="16">
        <f>SUM(M107:M109)</f>
        <v>-3812.3599999999997</v>
      </c>
      <c r="N106" s="17">
        <f t="shared" si="29"/>
        <v>1.4844167725540025</v>
      </c>
      <c r="O106" s="15" t="s">
        <v>318</v>
      </c>
      <c r="P106" s="16">
        <f>SUM(P107:P109)</f>
        <v>8679.2900000000009</v>
      </c>
      <c r="Q106" s="16">
        <f>SUM(Q107:Q109)</f>
        <v>7870</v>
      </c>
      <c r="R106" s="16">
        <f>SUM(R107:R109)</f>
        <v>809.29</v>
      </c>
      <c r="S106" s="15" t="s">
        <v>318</v>
      </c>
      <c r="T106" s="16">
        <f t="shared" ref="T106:Y106" si="35">SUM(T107:T109)</f>
        <v>7870</v>
      </c>
      <c r="U106" s="16">
        <f t="shared" si="35"/>
        <v>11682.36</v>
      </c>
      <c r="V106" s="16">
        <f t="shared" si="35"/>
        <v>0</v>
      </c>
      <c r="W106" s="16">
        <f t="shared" si="35"/>
        <v>0</v>
      </c>
      <c r="X106" s="16">
        <f t="shared" si="35"/>
        <v>11682.36</v>
      </c>
      <c r="Y106" s="16">
        <f t="shared" si="35"/>
        <v>-3812.3599999999997</v>
      </c>
      <c r="Z106" s="17">
        <f t="shared" si="31"/>
        <v>-0.48441677255400251</v>
      </c>
      <c r="AA106" s="16"/>
    </row>
    <row r="107" spans="1:27" hidden="1" outlineLevel="1" x14ac:dyDescent="0.25">
      <c r="A107" t="s">
        <v>318</v>
      </c>
      <c r="B107" s="8" t="s">
        <v>318</v>
      </c>
      <c r="C107" s="8" t="s">
        <v>168</v>
      </c>
      <c r="D107" s="9">
        <v>1713.06</v>
      </c>
      <c r="E107" s="9">
        <v>520.83000000000004</v>
      </c>
      <c r="F107" s="9">
        <v>0</v>
      </c>
      <c r="G107" s="9">
        <v>-1192.23</v>
      </c>
      <c r="H107" s="7">
        <f t="shared" si="28"/>
        <v>3.289096250216001</v>
      </c>
      <c r="I107" s="8" t="s">
        <v>318</v>
      </c>
      <c r="J107" s="9">
        <v>10657.99</v>
      </c>
      <c r="K107" s="9">
        <v>6250</v>
      </c>
      <c r="L107" s="9">
        <v>0</v>
      </c>
      <c r="M107" s="9">
        <v>-4407.99</v>
      </c>
      <c r="N107" s="7">
        <f t="shared" si="29"/>
        <v>1.7052783999999999</v>
      </c>
      <c r="O107" s="8" t="s">
        <v>318</v>
      </c>
      <c r="P107" s="9">
        <v>7500</v>
      </c>
      <c r="Q107" s="9">
        <v>6250</v>
      </c>
      <c r="R107" s="9">
        <v>1250</v>
      </c>
      <c r="S107" s="8" t="s">
        <v>318</v>
      </c>
      <c r="T107" s="9">
        <v>6250</v>
      </c>
      <c r="U107" s="9">
        <v>10657.99</v>
      </c>
      <c r="V107" s="8" t="s">
        <v>318</v>
      </c>
      <c r="W107" s="9">
        <v>0</v>
      </c>
      <c r="X107" s="9">
        <f>U107+IF(V107 = "", 0, V107)+W107</f>
        <v>10657.99</v>
      </c>
      <c r="Y107" s="9">
        <f>T107-X107</f>
        <v>-4407.99</v>
      </c>
      <c r="Z107" s="7">
        <f t="shared" si="31"/>
        <v>-0.70527839999999997</v>
      </c>
      <c r="AA107" s="8" t="s">
        <v>318</v>
      </c>
    </row>
    <row r="108" spans="1:27" hidden="1" outlineLevel="1" x14ac:dyDescent="0.25">
      <c r="A108" t="s">
        <v>318</v>
      </c>
      <c r="B108" s="8" t="s">
        <v>318</v>
      </c>
      <c r="C108" s="8" t="s">
        <v>169</v>
      </c>
      <c r="D108" s="9">
        <v>0</v>
      </c>
      <c r="E108" s="9">
        <v>0</v>
      </c>
      <c r="F108" s="9">
        <v>0</v>
      </c>
      <c r="G108" s="9">
        <v>0</v>
      </c>
      <c r="H108" s="7">
        <f t="shared" si="28"/>
        <v>0</v>
      </c>
      <c r="I108" s="8" t="s">
        <v>318</v>
      </c>
      <c r="J108" s="9">
        <v>1024.3699999999999</v>
      </c>
      <c r="K108" s="9">
        <v>1176</v>
      </c>
      <c r="L108" s="9">
        <v>0</v>
      </c>
      <c r="M108" s="9">
        <v>151.63</v>
      </c>
      <c r="N108" s="7">
        <f t="shared" si="29"/>
        <v>0.87106292517006789</v>
      </c>
      <c r="O108" s="8" t="s">
        <v>318</v>
      </c>
      <c r="P108" s="9">
        <v>977.27</v>
      </c>
      <c r="Q108" s="9">
        <v>1176</v>
      </c>
      <c r="R108" s="9">
        <v>-198.73</v>
      </c>
      <c r="S108" s="8" t="s">
        <v>318</v>
      </c>
      <c r="T108" s="9">
        <v>1176</v>
      </c>
      <c r="U108" s="9">
        <v>1024.3699999999999</v>
      </c>
      <c r="V108" s="8" t="s">
        <v>318</v>
      </c>
      <c r="W108" s="9">
        <v>0</v>
      </c>
      <c r="X108" s="9">
        <f>U108+IF(V108 = "", 0, V108)+W108</f>
        <v>1024.3699999999999</v>
      </c>
      <c r="Y108" s="9">
        <f>T108-X108</f>
        <v>151.63000000000011</v>
      </c>
      <c r="Z108" s="7">
        <f t="shared" si="31"/>
        <v>0.12893707482993205</v>
      </c>
      <c r="AA108" s="8" t="s">
        <v>318</v>
      </c>
    </row>
    <row r="109" spans="1:27" hidden="1" outlineLevel="1" x14ac:dyDescent="0.25">
      <c r="A109" t="s">
        <v>318</v>
      </c>
      <c r="B109" s="8" t="s">
        <v>318</v>
      </c>
      <c r="C109" s="8" t="s">
        <v>170</v>
      </c>
      <c r="D109" s="9">
        <v>0</v>
      </c>
      <c r="E109" s="9">
        <v>37</v>
      </c>
      <c r="F109" s="9">
        <v>0</v>
      </c>
      <c r="G109" s="9">
        <v>37</v>
      </c>
      <c r="H109" s="7">
        <f t="shared" si="28"/>
        <v>0</v>
      </c>
      <c r="I109" s="8" t="s">
        <v>318</v>
      </c>
      <c r="J109" s="9">
        <v>0</v>
      </c>
      <c r="K109" s="9">
        <v>444</v>
      </c>
      <c r="L109" s="9">
        <v>0</v>
      </c>
      <c r="M109" s="9">
        <v>444</v>
      </c>
      <c r="N109" s="7">
        <f t="shared" si="29"/>
        <v>0</v>
      </c>
      <c r="O109" s="8" t="s">
        <v>318</v>
      </c>
      <c r="P109" s="9">
        <v>202.02</v>
      </c>
      <c r="Q109" s="9">
        <v>444</v>
      </c>
      <c r="R109" s="9">
        <v>-241.98</v>
      </c>
      <c r="S109" s="8" t="s">
        <v>318</v>
      </c>
      <c r="T109" s="9">
        <v>444</v>
      </c>
      <c r="U109" s="9">
        <v>0</v>
      </c>
      <c r="V109" s="8" t="s">
        <v>318</v>
      </c>
      <c r="W109" s="9">
        <v>0</v>
      </c>
      <c r="X109" s="9">
        <f>U109+IF(V109 = "", 0, V109)+W109</f>
        <v>0</v>
      </c>
      <c r="Y109" s="9">
        <f>T109-X109</f>
        <v>444</v>
      </c>
      <c r="Z109" s="7">
        <f t="shared" si="31"/>
        <v>1</v>
      </c>
      <c r="AA109" s="8" t="s">
        <v>318</v>
      </c>
    </row>
    <row r="110" spans="1:27" collapsed="1" x14ac:dyDescent="0.25">
      <c r="A110" t="s">
        <v>318</v>
      </c>
      <c r="B110" s="25" t="s">
        <v>172</v>
      </c>
      <c r="C110" s="25"/>
      <c r="D110" s="16">
        <f>SUM(D111:D120)</f>
        <v>5144.4500000000007</v>
      </c>
      <c r="E110" s="16">
        <f>SUM(E111:E120)</f>
        <v>5552.55</v>
      </c>
      <c r="F110" s="16">
        <f>SUM(F111:F120)</f>
        <v>0</v>
      </c>
      <c r="G110" s="16">
        <f>SUM(G111:G120)</f>
        <v>408.09999999999997</v>
      </c>
      <c r="H110" s="17">
        <f t="shared" si="28"/>
        <v>0.92650223771060158</v>
      </c>
      <c r="I110" s="15" t="s">
        <v>318</v>
      </c>
      <c r="J110" s="16">
        <f>SUM(J111:J120)</f>
        <v>24029.48</v>
      </c>
      <c r="K110" s="16">
        <f>SUM(K111:K120)</f>
        <v>21414.730000000003</v>
      </c>
      <c r="L110" s="16">
        <f>SUM(L111:L120)</f>
        <v>0</v>
      </c>
      <c r="M110" s="16">
        <f>SUM(M111:M120)</f>
        <v>-2614.7499999999995</v>
      </c>
      <c r="N110" s="17">
        <f t="shared" si="29"/>
        <v>1.122100535472546</v>
      </c>
      <c r="O110" s="15" t="s">
        <v>318</v>
      </c>
      <c r="P110" s="16">
        <f>SUM(P111:P120)</f>
        <v>20337.490000000002</v>
      </c>
      <c r="Q110" s="16">
        <f>SUM(Q111:Q120)</f>
        <v>21414.730000000003</v>
      </c>
      <c r="R110" s="16">
        <f>SUM(R111:R120)</f>
        <v>-1077.24</v>
      </c>
      <c r="S110" s="15" t="s">
        <v>318</v>
      </c>
      <c r="T110" s="16">
        <f t="shared" ref="T110:Y110" si="36">SUM(T111:T120)</f>
        <v>21414.730000000003</v>
      </c>
      <c r="U110" s="16">
        <f t="shared" si="36"/>
        <v>24029.48</v>
      </c>
      <c r="V110" s="16">
        <f t="shared" si="36"/>
        <v>0</v>
      </c>
      <c r="W110" s="16">
        <f t="shared" si="36"/>
        <v>0</v>
      </c>
      <c r="X110" s="16">
        <f t="shared" si="36"/>
        <v>24029.48</v>
      </c>
      <c r="Y110" s="16">
        <f t="shared" si="36"/>
        <v>-2614.75</v>
      </c>
      <c r="Z110" s="17">
        <f t="shared" si="31"/>
        <v>-0.12210053547254622</v>
      </c>
      <c r="AA110" s="16"/>
    </row>
    <row r="111" spans="1:27" hidden="1" outlineLevel="1" x14ac:dyDescent="0.25">
      <c r="A111" t="s">
        <v>318</v>
      </c>
      <c r="B111" s="8" t="s">
        <v>318</v>
      </c>
      <c r="C111" s="8" t="s">
        <v>173</v>
      </c>
      <c r="D111" s="9">
        <v>4221.1000000000004</v>
      </c>
      <c r="E111" s="9">
        <v>4221.1000000000004</v>
      </c>
      <c r="F111" s="9">
        <v>0</v>
      </c>
      <c r="G111" s="9">
        <v>0</v>
      </c>
      <c r="H111" s="7">
        <f t="shared" si="28"/>
        <v>1</v>
      </c>
      <c r="I111" s="8" t="s">
        <v>318</v>
      </c>
      <c r="J111" s="9">
        <v>4221.1000000000004</v>
      </c>
      <c r="K111" s="9">
        <v>4221.1000000000004</v>
      </c>
      <c r="L111" s="9">
        <v>0</v>
      </c>
      <c r="M111" s="9">
        <v>0</v>
      </c>
      <c r="N111" s="7">
        <f t="shared" si="29"/>
        <v>1</v>
      </c>
      <c r="O111" s="8" t="s">
        <v>318</v>
      </c>
      <c r="P111" s="9">
        <v>4141.7</v>
      </c>
      <c r="Q111" s="9">
        <v>4221.1000000000004</v>
      </c>
      <c r="R111" s="9">
        <v>-79.400000000000006</v>
      </c>
      <c r="S111" s="8" t="s">
        <v>318</v>
      </c>
      <c r="T111" s="9">
        <v>4221.1000000000004</v>
      </c>
      <c r="U111" s="9">
        <v>4221.1000000000004</v>
      </c>
      <c r="V111" s="8" t="s">
        <v>318</v>
      </c>
      <c r="W111" s="9">
        <v>0</v>
      </c>
      <c r="X111" s="9">
        <f t="shared" ref="X111:X120" si="37">U111+IF(V111 = "", 0, V111)+W111</f>
        <v>4221.1000000000004</v>
      </c>
      <c r="Y111" s="9">
        <f t="shared" ref="Y111:Y120" si="38">T111-X111</f>
        <v>0</v>
      </c>
      <c r="Z111" s="7">
        <f t="shared" si="31"/>
        <v>0</v>
      </c>
      <c r="AA111" s="8" t="s">
        <v>318</v>
      </c>
    </row>
    <row r="112" spans="1:27" hidden="1" outlineLevel="1" x14ac:dyDescent="0.25">
      <c r="A112" t="s">
        <v>318</v>
      </c>
      <c r="B112" s="8" t="s">
        <v>318</v>
      </c>
      <c r="C112" s="8" t="s">
        <v>175</v>
      </c>
      <c r="D112" s="9">
        <v>0</v>
      </c>
      <c r="E112" s="9">
        <v>299.86</v>
      </c>
      <c r="F112" s="9">
        <v>0</v>
      </c>
      <c r="G112" s="9">
        <v>299.86</v>
      </c>
      <c r="H112" s="7">
        <f t="shared" si="28"/>
        <v>0</v>
      </c>
      <c r="I112" s="8" t="s">
        <v>318</v>
      </c>
      <c r="J112" s="9">
        <v>3474.93</v>
      </c>
      <c r="K112" s="9">
        <v>3598.29</v>
      </c>
      <c r="L112" s="9">
        <v>0</v>
      </c>
      <c r="M112" s="9">
        <v>123.36</v>
      </c>
      <c r="N112" s="7">
        <f t="shared" si="29"/>
        <v>0.96571704893157584</v>
      </c>
      <c r="O112" s="8" t="s">
        <v>318</v>
      </c>
      <c r="P112" s="9">
        <v>3598.29</v>
      </c>
      <c r="Q112" s="9">
        <v>3598.29</v>
      </c>
      <c r="R112" s="9">
        <v>0</v>
      </c>
      <c r="S112" s="8" t="s">
        <v>318</v>
      </c>
      <c r="T112" s="9">
        <v>3598.29</v>
      </c>
      <c r="U112" s="9">
        <v>3474.93</v>
      </c>
      <c r="V112" s="8" t="s">
        <v>318</v>
      </c>
      <c r="W112" s="9">
        <v>0</v>
      </c>
      <c r="X112" s="9">
        <f t="shared" si="37"/>
        <v>3474.93</v>
      </c>
      <c r="Y112" s="9">
        <f t="shared" si="38"/>
        <v>123.36000000000013</v>
      </c>
      <c r="Z112" s="7">
        <f t="shared" si="31"/>
        <v>3.4282951068424203E-2</v>
      </c>
      <c r="AA112" s="8" t="s">
        <v>318</v>
      </c>
    </row>
    <row r="113" spans="1:27" hidden="1" outlineLevel="1" x14ac:dyDescent="0.25">
      <c r="A113" t="s">
        <v>318</v>
      </c>
      <c r="B113" s="8" t="s">
        <v>318</v>
      </c>
      <c r="C113" s="8" t="s">
        <v>185</v>
      </c>
      <c r="D113" s="9">
        <v>0</v>
      </c>
      <c r="E113" s="9">
        <v>0</v>
      </c>
      <c r="F113" s="9">
        <v>0</v>
      </c>
      <c r="G113" s="9">
        <v>0</v>
      </c>
      <c r="H113" s="7">
        <f t="shared" si="28"/>
        <v>0</v>
      </c>
      <c r="I113" s="8" t="s">
        <v>318</v>
      </c>
      <c r="J113" s="9">
        <v>362.24</v>
      </c>
      <c r="K113" s="9">
        <v>0</v>
      </c>
      <c r="L113" s="9">
        <v>0</v>
      </c>
      <c r="M113" s="9">
        <v>-362.24</v>
      </c>
      <c r="N113" s="7">
        <f t="shared" si="29"/>
        <v>0</v>
      </c>
      <c r="O113" s="8" t="s">
        <v>318</v>
      </c>
      <c r="P113" s="9">
        <v>0</v>
      </c>
      <c r="Q113" s="9">
        <v>0</v>
      </c>
      <c r="R113" s="9">
        <v>0</v>
      </c>
      <c r="S113" s="8" t="s">
        <v>318</v>
      </c>
      <c r="T113" s="9">
        <v>0</v>
      </c>
      <c r="U113" s="9">
        <v>362.24</v>
      </c>
      <c r="V113" s="8" t="s">
        <v>318</v>
      </c>
      <c r="W113" s="9">
        <v>0</v>
      </c>
      <c r="X113" s="9">
        <f t="shared" si="37"/>
        <v>362.24</v>
      </c>
      <c r="Y113" s="9">
        <f t="shared" si="38"/>
        <v>-362.24</v>
      </c>
      <c r="Z113" s="7">
        <f t="shared" si="31"/>
        <v>0</v>
      </c>
      <c r="AA113" s="8" t="s">
        <v>318</v>
      </c>
    </row>
    <row r="114" spans="1:27" hidden="1" outlineLevel="1" x14ac:dyDescent="0.25">
      <c r="A114" t="s">
        <v>318</v>
      </c>
      <c r="B114" s="8" t="s">
        <v>318</v>
      </c>
      <c r="C114" s="8" t="s">
        <v>177</v>
      </c>
      <c r="D114" s="9">
        <v>71.989999999999995</v>
      </c>
      <c r="E114" s="9">
        <v>104.17</v>
      </c>
      <c r="F114" s="9">
        <v>0</v>
      </c>
      <c r="G114" s="9">
        <v>32.18</v>
      </c>
      <c r="H114" s="7">
        <f t="shared" si="28"/>
        <v>0.69108188537966775</v>
      </c>
      <c r="I114" s="8" t="s">
        <v>318</v>
      </c>
      <c r="J114" s="9">
        <v>564.4</v>
      </c>
      <c r="K114" s="9">
        <v>1250</v>
      </c>
      <c r="L114" s="9">
        <v>0</v>
      </c>
      <c r="M114" s="9">
        <v>685.6</v>
      </c>
      <c r="N114" s="7">
        <f t="shared" si="29"/>
        <v>0.45151999999999998</v>
      </c>
      <c r="O114" s="8" t="s">
        <v>318</v>
      </c>
      <c r="P114" s="9">
        <v>1500</v>
      </c>
      <c r="Q114" s="9">
        <v>1250</v>
      </c>
      <c r="R114" s="9">
        <v>250</v>
      </c>
      <c r="S114" s="8" t="s">
        <v>318</v>
      </c>
      <c r="T114" s="9">
        <v>1250</v>
      </c>
      <c r="U114" s="9">
        <v>564.4</v>
      </c>
      <c r="V114" s="8" t="s">
        <v>318</v>
      </c>
      <c r="W114" s="9">
        <v>0</v>
      </c>
      <c r="X114" s="9">
        <f t="shared" si="37"/>
        <v>564.4</v>
      </c>
      <c r="Y114" s="9">
        <f t="shared" si="38"/>
        <v>685.6</v>
      </c>
      <c r="Z114" s="7">
        <f t="shared" si="31"/>
        <v>0.54847999999999997</v>
      </c>
      <c r="AA114" s="8" t="s">
        <v>318</v>
      </c>
    </row>
    <row r="115" spans="1:27" hidden="1" outlineLevel="1" x14ac:dyDescent="0.25">
      <c r="A115" t="s">
        <v>318</v>
      </c>
      <c r="B115" s="8" t="s">
        <v>318</v>
      </c>
      <c r="C115" s="8" t="s">
        <v>178</v>
      </c>
      <c r="D115" s="9">
        <v>0</v>
      </c>
      <c r="E115" s="9">
        <v>0</v>
      </c>
      <c r="F115" s="9">
        <v>0</v>
      </c>
      <c r="G115" s="9">
        <v>0</v>
      </c>
      <c r="H115" s="7">
        <f t="shared" si="28"/>
        <v>0</v>
      </c>
      <c r="I115" s="8" t="s">
        <v>318</v>
      </c>
      <c r="J115" s="9">
        <v>3844.89</v>
      </c>
      <c r="K115" s="9">
        <v>1216.26</v>
      </c>
      <c r="L115" s="9">
        <v>0</v>
      </c>
      <c r="M115" s="9">
        <v>-2628.63</v>
      </c>
      <c r="N115" s="7">
        <f t="shared" si="29"/>
        <v>3.1612401953529674</v>
      </c>
      <c r="O115" s="8" t="s">
        <v>318</v>
      </c>
      <c r="P115" s="9">
        <v>1216.26</v>
      </c>
      <c r="Q115" s="9">
        <v>1216.26</v>
      </c>
      <c r="R115" s="9">
        <v>0</v>
      </c>
      <c r="S115" s="8" t="s">
        <v>318</v>
      </c>
      <c r="T115" s="9">
        <v>1216.26</v>
      </c>
      <c r="U115" s="9">
        <v>3844.89</v>
      </c>
      <c r="V115" s="8" t="s">
        <v>318</v>
      </c>
      <c r="W115" s="9">
        <v>0</v>
      </c>
      <c r="X115" s="9">
        <f t="shared" si="37"/>
        <v>3844.89</v>
      </c>
      <c r="Y115" s="9">
        <f t="shared" si="38"/>
        <v>-2628.63</v>
      </c>
      <c r="Z115" s="7">
        <f t="shared" si="31"/>
        <v>-2.1612401953529674</v>
      </c>
      <c r="AA115" s="8" t="s">
        <v>318</v>
      </c>
    </row>
    <row r="116" spans="1:27" hidden="1" outlineLevel="1" x14ac:dyDescent="0.25">
      <c r="A116" t="s">
        <v>318</v>
      </c>
      <c r="B116" s="8" t="s">
        <v>318</v>
      </c>
      <c r="C116" s="8" t="s">
        <v>179</v>
      </c>
      <c r="D116" s="9">
        <v>586.85</v>
      </c>
      <c r="E116" s="9">
        <v>537.75</v>
      </c>
      <c r="F116" s="9">
        <v>0</v>
      </c>
      <c r="G116" s="9">
        <v>-49.1</v>
      </c>
      <c r="H116" s="7">
        <f t="shared" si="28"/>
        <v>1.0913063691306371</v>
      </c>
      <c r="I116" s="8" t="s">
        <v>318</v>
      </c>
      <c r="J116" s="9">
        <v>6675.35</v>
      </c>
      <c r="K116" s="9">
        <v>6453</v>
      </c>
      <c r="L116" s="9">
        <v>0</v>
      </c>
      <c r="M116" s="9">
        <v>-222.35</v>
      </c>
      <c r="N116" s="7">
        <f t="shared" si="29"/>
        <v>1.0344568417790176</v>
      </c>
      <c r="O116" s="8" t="s">
        <v>318</v>
      </c>
      <c r="P116" s="9">
        <v>4600</v>
      </c>
      <c r="Q116" s="9">
        <v>6453</v>
      </c>
      <c r="R116" s="9">
        <v>-1853</v>
      </c>
      <c r="S116" s="8" t="s">
        <v>318</v>
      </c>
      <c r="T116" s="9">
        <v>6453</v>
      </c>
      <c r="U116" s="9">
        <v>6675.35</v>
      </c>
      <c r="V116" s="8" t="s">
        <v>318</v>
      </c>
      <c r="W116" s="9">
        <v>0</v>
      </c>
      <c r="X116" s="9">
        <f t="shared" si="37"/>
        <v>6675.35</v>
      </c>
      <c r="Y116" s="9">
        <f t="shared" si="38"/>
        <v>-222.35000000000036</v>
      </c>
      <c r="Z116" s="7">
        <f t="shared" si="31"/>
        <v>-3.4456841779017568E-2</v>
      </c>
      <c r="AA116" s="8" t="s">
        <v>318</v>
      </c>
    </row>
    <row r="117" spans="1:27" hidden="1" outlineLevel="1" x14ac:dyDescent="0.25">
      <c r="A117" t="s">
        <v>318</v>
      </c>
      <c r="B117" s="8" t="s">
        <v>318</v>
      </c>
      <c r="C117" s="8" t="s">
        <v>180</v>
      </c>
      <c r="D117" s="9">
        <v>264.51</v>
      </c>
      <c r="E117" s="9">
        <v>249.84</v>
      </c>
      <c r="F117" s="9">
        <v>0</v>
      </c>
      <c r="G117" s="9">
        <v>-14.67</v>
      </c>
      <c r="H117" s="7">
        <f t="shared" si="28"/>
        <v>1.0587175792507204</v>
      </c>
      <c r="I117" s="8" t="s">
        <v>318</v>
      </c>
      <c r="J117" s="9">
        <v>4184.58</v>
      </c>
      <c r="K117" s="9">
        <v>2998.08</v>
      </c>
      <c r="L117" s="9">
        <v>0</v>
      </c>
      <c r="M117" s="9">
        <v>-1186.5</v>
      </c>
      <c r="N117" s="7">
        <f t="shared" si="29"/>
        <v>1.3957532821005443</v>
      </c>
      <c r="O117" s="8" t="s">
        <v>318</v>
      </c>
      <c r="P117" s="9">
        <v>2998.08</v>
      </c>
      <c r="Q117" s="9">
        <v>2998.08</v>
      </c>
      <c r="R117" s="9">
        <v>0</v>
      </c>
      <c r="S117" s="8" t="s">
        <v>318</v>
      </c>
      <c r="T117" s="9">
        <v>2998.08</v>
      </c>
      <c r="U117" s="9">
        <v>4184.58</v>
      </c>
      <c r="V117" s="8" t="s">
        <v>318</v>
      </c>
      <c r="W117" s="9">
        <v>0</v>
      </c>
      <c r="X117" s="9">
        <f t="shared" si="37"/>
        <v>4184.58</v>
      </c>
      <c r="Y117" s="9">
        <f t="shared" si="38"/>
        <v>-1186.5</v>
      </c>
      <c r="Z117" s="7">
        <f t="shared" si="31"/>
        <v>-0.39575328210054433</v>
      </c>
      <c r="AA117" s="8" t="s">
        <v>318</v>
      </c>
    </row>
    <row r="118" spans="1:27" hidden="1" outlineLevel="1" x14ac:dyDescent="0.25">
      <c r="A118" t="s">
        <v>318</v>
      </c>
      <c r="B118" s="8" t="s">
        <v>318</v>
      </c>
      <c r="C118" s="8" t="s">
        <v>181</v>
      </c>
      <c r="D118" s="9">
        <v>0</v>
      </c>
      <c r="E118" s="9">
        <v>47.08</v>
      </c>
      <c r="F118" s="9">
        <v>0</v>
      </c>
      <c r="G118" s="9">
        <v>47.08</v>
      </c>
      <c r="H118" s="7">
        <f t="shared" si="28"/>
        <v>0</v>
      </c>
      <c r="I118" s="8" t="s">
        <v>318</v>
      </c>
      <c r="J118" s="9">
        <v>529.91</v>
      </c>
      <c r="K118" s="9">
        <v>565</v>
      </c>
      <c r="L118" s="9">
        <v>0</v>
      </c>
      <c r="M118" s="9">
        <v>35.090000000000003</v>
      </c>
      <c r="N118" s="7">
        <f t="shared" si="29"/>
        <v>0.93789380530973443</v>
      </c>
      <c r="O118" s="8" t="s">
        <v>318</v>
      </c>
      <c r="P118" s="9">
        <v>465.16</v>
      </c>
      <c r="Q118" s="9">
        <v>565</v>
      </c>
      <c r="R118" s="9">
        <v>-99.84</v>
      </c>
      <c r="S118" s="8" t="s">
        <v>318</v>
      </c>
      <c r="T118" s="9">
        <v>565</v>
      </c>
      <c r="U118" s="9">
        <v>529.91</v>
      </c>
      <c r="V118" s="8" t="s">
        <v>318</v>
      </c>
      <c r="W118" s="9">
        <v>0</v>
      </c>
      <c r="X118" s="9">
        <f t="shared" si="37"/>
        <v>529.91</v>
      </c>
      <c r="Y118" s="9">
        <f t="shared" si="38"/>
        <v>35.090000000000032</v>
      </c>
      <c r="Z118" s="7">
        <f t="shared" si="31"/>
        <v>6.2106194690265543E-2</v>
      </c>
      <c r="AA118" s="8" t="s">
        <v>318</v>
      </c>
    </row>
    <row r="119" spans="1:27" hidden="1" outlineLevel="1" x14ac:dyDescent="0.25">
      <c r="A119" t="s">
        <v>318</v>
      </c>
      <c r="B119" s="8" t="s">
        <v>318</v>
      </c>
      <c r="C119" s="8" t="s">
        <v>183</v>
      </c>
      <c r="D119" s="9">
        <v>0</v>
      </c>
      <c r="E119" s="9">
        <v>0</v>
      </c>
      <c r="F119" s="9">
        <v>0</v>
      </c>
      <c r="G119" s="9">
        <v>0</v>
      </c>
      <c r="H119" s="7">
        <f t="shared" si="28"/>
        <v>0</v>
      </c>
      <c r="I119" s="8" t="s">
        <v>318</v>
      </c>
      <c r="J119" s="9">
        <v>172.08</v>
      </c>
      <c r="K119" s="9">
        <v>0</v>
      </c>
      <c r="L119" s="9">
        <v>0</v>
      </c>
      <c r="M119" s="9">
        <v>-172.08</v>
      </c>
      <c r="N119" s="7">
        <f t="shared" si="29"/>
        <v>0</v>
      </c>
      <c r="O119" s="8" t="s">
        <v>318</v>
      </c>
      <c r="P119" s="9">
        <v>0</v>
      </c>
      <c r="Q119" s="9">
        <v>0</v>
      </c>
      <c r="R119" s="9">
        <v>0</v>
      </c>
      <c r="S119" s="8" t="s">
        <v>318</v>
      </c>
      <c r="T119" s="9">
        <v>0</v>
      </c>
      <c r="U119" s="9">
        <v>172.08</v>
      </c>
      <c r="V119" s="8" t="s">
        <v>318</v>
      </c>
      <c r="W119" s="9">
        <v>0</v>
      </c>
      <c r="X119" s="9">
        <f t="shared" si="37"/>
        <v>172.08</v>
      </c>
      <c r="Y119" s="9">
        <f t="shared" si="38"/>
        <v>-172.08</v>
      </c>
      <c r="Z119" s="7">
        <f t="shared" si="31"/>
        <v>0</v>
      </c>
      <c r="AA119" s="8" t="s">
        <v>318</v>
      </c>
    </row>
    <row r="120" spans="1:27" hidden="1" outlineLevel="1" x14ac:dyDescent="0.25">
      <c r="A120" t="s">
        <v>318</v>
      </c>
      <c r="B120" s="8" t="s">
        <v>318</v>
      </c>
      <c r="C120" s="8" t="s">
        <v>184</v>
      </c>
      <c r="D120" s="9">
        <v>0</v>
      </c>
      <c r="E120" s="9">
        <v>92.75</v>
      </c>
      <c r="F120" s="9">
        <v>0</v>
      </c>
      <c r="G120" s="9">
        <v>92.75</v>
      </c>
      <c r="H120" s="7">
        <f t="shared" si="28"/>
        <v>0</v>
      </c>
      <c r="I120" s="8" t="s">
        <v>318</v>
      </c>
      <c r="J120" s="9">
        <v>0</v>
      </c>
      <c r="K120" s="9">
        <v>1113</v>
      </c>
      <c r="L120" s="9">
        <v>0</v>
      </c>
      <c r="M120" s="9">
        <v>1113</v>
      </c>
      <c r="N120" s="7">
        <f t="shared" si="29"/>
        <v>0</v>
      </c>
      <c r="O120" s="8" t="s">
        <v>318</v>
      </c>
      <c r="P120" s="9">
        <v>1818</v>
      </c>
      <c r="Q120" s="9">
        <v>1113</v>
      </c>
      <c r="R120" s="9">
        <v>705</v>
      </c>
      <c r="S120" s="8" t="s">
        <v>318</v>
      </c>
      <c r="T120" s="9">
        <v>1113</v>
      </c>
      <c r="U120" s="9">
        <v>0</v>
      </c>
      <c r="V120" s="8" t="s">
        <v>318</v>
      </c>
      <c r="W120" s="9">
        <v>0</v>
      </c>
      <c r="X120" s="9">
        <f t="shared" si="37"/>
        <v>0</v>
      </c>
      <c r="Y120" s="9">
        <f t="shared" si="38"/>
        <v>1113</v>
      </c>
      <c r="Z120" s="7">
        <f t="shared" si="31"/>
        <v>1</v>
      </c>
      <c r="AA120" s="8" t="s">
        <v>318</v>
      </c>
    </row>
    <row r="121" spans="1:27" collapsed="1" x14ac:dyDescent="0.25">
      <c r="A121" t="s">
        <v>318</v>
      </c>
      <c r="B121" s="25" t="s">
        <v>186</v>
      </c>
      <c r="C121" s="25"/>
      <c r="D121" s="16">
        <f>SUM(D122:D124)</f>
        <v>4210.4399999999996</v>
      </c>
      <c r="E121" s="16">
        <f>SUM(E122:E124)</f>
        <v>0</v>
      </c>
      <c r="F121" s="16">
        <f>SUM(F122:F124)</f>
        <v>0</v>
      </c>
      <c r="G121" s="16">
        <f>SUM(G122:G124)</f>
        <v>-4210.4399999999996</v>
      </c>
      <c r="H121" s="17">
        <f t="shared" si="28"/>
        <v>0</v>
      </c>
      <c r="I121" s="15" t="s">
        <v>318</v>
      </c>
      <c r="J121" s="16">
        <f>SUM(J122:J124)</f>
        <v>27376.87</v>
      </c>
      <c r="K121" s="16">
        <f>SUM(K122:K124)</f>
        <v>26000</v>
      </c>
      <c r="L121" s="16">
        <f>SUM(L122:L124)</f>
        <v>0</v>
      </c>
      <c r="M121" s="16">
        <f>SUM(M122:M124)</f>
        <v>-1376.87</v>
      </c>
      <c r="N121" s="17">
        <f t="shared" si="29"/>
        <v>1.0529565384615385</v>
      </c>
      <c r="O121" s="15" t="s">
        <v>318</v>
      </c>
      <c r="P121" s="16">
        <f>SUM(P122:P124)</f>
        <v>26033</v>
      </c>
      <c r="Q121" s="16">
        <f>SUM(Q122:Q124)</f>
        <v>26000</v>
      </c>
      <c r="R121" s="16">
        <f>SUM(R122:R124)</f>
        <v>33</v>
      </c>
      <c r="S121" s="15" t="s">
        <v>318</v>
      </c>
      <c r="T121" s="16">
        <f t="shared" ref="T121:Y121" si="39">SUM(T122:T124)</f>
        <v>26000</v>
      </c>
      <c r="U121" s="16">
        <f t="shared" si="39"/>
        <v>27376.87</v>
      </c>
      <c r="V121" s="16">
        <f t="shared" si="39"/>
        <v>0</v>
      </c>
      <c r="W121" s="16">
        <f t="shared" si="39"/>
        <v>0</v>
      </c>
      <c r="X121" s="16">
        <f t="shared" si="39"/>
        <v>27376.87</v>
      </c>
      <c r="Y121" s="16">
        <f t="shared" si="39"/>
        <v>-1376.869999999999</v>
      </c>
      <c r="Z121" s="17">
        <f t="shared" si="31"/>
        <v>-5.2956538461538423E-2</v>
      </c>
      <c r="AA121" s="16"/>
    </row>
    <row r="122" spans="1:27" hidden="1" outlineLevel="1" x14ac:dyDescent="0.25">
      <c r="A122" t="s">
        <v>318</v>
      </c>
      <c r="B122" s="8" t="s">
        <v>318</v>
      </c>
      <c r="C122" s="8" t="s">
        <v>187</v>
      </c>
      <c r="D122" s="9">
        <v>243.24</v>
      </c>
      <c r="E122" s="9">
        <v>0</v>
      </c>
      <c r="F122" s="9">
        <v>0</v>
      </c>
      <c r="G122" s="9">
        <v>-243.24</v>
      </c>
      <c r="H122" s="7">
        <f t="shared" si="28"/>
        <v>0</v>
      </c>
      <c r="I122" s="8" t="s">
        <v>318</v>
      </c>
      <c r="J122" s="9">
        <v>5894.1</v>
      </c>
      <c r="K122" s="9">
        <v>6000</v>
      </c>
      <c r="L122" s="9">
        <v>0</v>
      </c>
      <c r="M122" s="9">
        <v>105.9</v>
      </c>
      <c r="N122" s="7">
        <f t="shared" si="29"/>
        <v>0.98235000000000006</v>
      </c>
      <c r="O122" s="8" t="s">
        <v>318</v>
      </c>
      <c r="P122" s="9">
        <v>5333</v>
      </c>
      <c r="Q122" s="9">
        <v>6000</v>
      </c>
      <c r="R122" s="9">
        <v>-667</v>
      </c>
      <c r="S122" s="8" t="s">
        <v>318</v>
      </c>
      <c r="T122" s="9">
        <v>6000</v>
      </c>
      <c r="U122" s="9">
        <v>5894.1</v>
      </c>
      <c r="V122" s="8" t="s">
        <v>318</v>
      </c>
      <c r="W122" s="9">
        <v>0</v>
      </c>
      <c r="X122" s="9">
        <f>U122+IF(V122 = "", 0, V122)+W122</f>
        <v>5894.1</v>
      </c>
      <c r="Y122" s="9">
        <f>T122-X122</f>
        <v>105.89999999999964</v>
      </c>
      <c r="Z122" s="7">
        <f t="shared" si="31"/>
        <v>1.764999999999994E-2</v>
      </c>
      <c r="AA122" s="8" t="s">
        <v>318</v>
      </c>
    </row>
    <row r="123" spans="1:27" hidden="1" outlineLevel="1" x14ac:dyDescent="0.25">
      <c r="A123" t="s">
        <v>318</v>
      </c>
      <c r="B123" s="8" t="s">
        <v>318</v>
      </c>
      <c r="C123" s="8" t="s">
        <v>188</v>
      </c>
      <c r="D123" s="9">
        <v>980.27</v>
      </c>
      <c r="E123" s="9">
        <v>0</v>
      </c>
      <c r="F123" s="9">
        <v>0</v>
      </c>
      <c r="G123" s="9">
        <v>-980.27</v>
      </c>
      <c r="H123" s="7">
        <f t="shared" si="28"/>
        <v>0</v>
      </c>
      <c r="I123" s="8" t="s">
        <v>318</v>
      </c>
      <c r="J123" s="9">
        <v>12710.56</v>
      </c>
      <c r="K123" s="9">
        <v>13000</v>
      </c>
      <c r="L123" s="9">
        <v>0</v>
      </c>
      <c r="M123" s="9">
        <v>289.44</v>
      </c>
      <c r="N123" s="7">
        <f t="shared" si="29"/>
        <v>0.97773538461538456</v>
      </c>
      <c r="O123" s="8" t="s">
        <v>318</v>
      </c>
      <c r="P123" s="9">
        <v>13700</v>
      </c>
      <c r="Q123" s="9">
        <v>13000</v>
      </c>
      <c r="R123" s="9">
        <v>700</v>
      </c>
      <c r="S123" s="8" t="s">
        <v>318</v>
      </c>
      <c r="T123" s="9">
        <v>13000</v>
      </c>
      <c r="U123" s="9">
        <v>12710.56</v>
      </c>
      <c r="V123" s="8" t="s">
        <v>318</v>
      </c>
      <c r="W123" s="9">
        <v>0</v>
      </c>
      <c r="X123" s="9">
        <f>U123+IF(V123 = "", 0, V123)+W123</f>
        <v>12710.56</v>
      </c>
      <c r="Y123" s="9">
        <f>T123-X123</f>
        <v>289.44000000000051</v>
      </c>
      <c r="Z123" s="7">
        <f t="shared" si="31"/>
        <v>2.2264615384615424E-2</v>
      </c>
      <c r="AA123" s="8" t="s">
        <v>318</v>
      </c>
    </row>
    <row r="124" spans="1:27" hidden="1" outlineLevel="1" x14ac:dyDescent="0.25">
      <c r="A124" t="s">
        <v>318</v>
      </c>
      <c r="B124" s="8" t="s">
        <v>318</v>
      </c>
      <c r="C124" s="8" t="s">
        <v>189</v>
      </c>
      <c r="D124" s="9">
        <v>2986.93</v>
      </c>
      <c r="E124" s="9">
        <v>0</v>
      </c>
      <c r="F124" s="9">
        <v>0</v>
      </c>
      <c r="G124" s="9">
        <v>-2986.93</v>
      </c>
      <c r="H124" s="7">
        <f t="shared" ref="H124:H155" si="40">IF(E124&lt;&gt;0, (D124+F124)/E124, 0)</f>
        <v>0</v>
      </c>
      <c r="I124" s="8" t="s">
        <v>318</v>
      </c>
      <c r="J124" s="9">
        <v>8772.2099999999991</v>
      </c>
      <c r="K124" s="9">
        <v>7000</v>
      </c>
      <c r="L124" s="9">
        <v>0</v>
      </c>
      <c r="M124" s="9">
        <v>-1772.21</v>
      </c>
      <c r="N124" s="7">
        <f t="shared" ref="N124:N155" si="41">IF(K124&lt;&gt;0, (J124+L124)/K124, 0)</f>
        <v>1.2531728571428571</v>
      </c>
      <c r="O124" s="8" t="s">
        <v>318</v>
      </c>
      <c r="P124" s="9">
        <v>7000</v>
      </c>
      <c r="Q124" s="9">
        <v>7000</v>
      </c>
      <c r="R124" s="9">
        <v>0</v>
      </c>
      <c r="S124" s="8" t="s">
        <v>318</v>
      </c>
      <c r="T124" s="9">
        <v>7000</v>
      </c>
      <c r="U124" s="9">
        <v>8772.2099999999991</v>
      </c>
      <c r="V124" s="8" t="s">
        <v>318</v>
      </c>
      <c r="W124" s="9">
        <v>0</v>
      </c>
      <c r="X124" s="9">
        <f>U124+IF(V124 = "", 0, V124)+W124</f>
        <v>8772.2099999999991</v>
      </c>
      <c r="Y124" s="9">
        <f>T124-X124</f>
        <v>-1772.2099999999991</v>
      </c>
      <c r="Z124" s="7">
        <f t="shared" ref="Z124:Z155" si="42">IF(T124&lt;&gt;0, Y124/T124, 0)</f>
        <v>-0.25317285714285703</v>
      </c>
      <c r="AA124" s="8" t="s">
        <v>318</v>
      </c>
    </row>
    <row r="125" spans="1:27" collapsed="1" x14ac:dyDescent="0.25">
      <c r="A125" t="s">
        <v>318</v>
      </c>
      <c r="B125" s="25" t="s">
        <v>191</v>
      </c>
      <c r="C125" s="25"/>
      <c r="D125" s="16">
        <f>SUM(D126:D136)</f>
        <v>1435.39</v>
      </c>
      <c r="E125" s="16">
        <f>SUM(E126:E136)</f>
        <v>2889.2599999999998</v>
      </c>
      <c r="F125" s="16">
        <f>SUM(F126:F136)</f>
        <v>0</v>
      </c>
      <c r="G125" s="16">
        <f>SUM(G126:G136)</f>
        <v>1453.8700000000001</v>
      </c>
      <c r="H125" s="17">
        <f t="shared" si="40"/>
        <v>0.49680194928805305</v>
      </c>
      <c r="I125" s="15" t="s">
        <v>318</v>
      </c>
      <c r="J125" s="16">
        <f>SUM(J126:J136)</f>
        <v>35466.43</v>
      </c>
      <c r="K125" s="16">
        <f>SUM(K126:K136)</f>
        <v>41626.47</v>
      </c>
      <c r="L125" s="16">
        <f>SUM(L126:L136)</f>
        <v>0</v>
      </c>
      <c r="M125" s="16">
        <f>SUM(M126:M136)</f>
        <v>6160.0400000000009</v>
      </c>
      <c r="N125" s="17">
        <f t="shared" si="41"/>
        <v>0.8520162771428853</v>
      </c>
      <c r="O125" s="15" t="s">
        <v>318</v>
      </c>
      <c r="P125" s="16">
        <f>SUM(P126:P136)</f>
        <v>44877.64</v>
      </c>
      <c r="Q125" s="16">
        <f>SUM(Q126:Q136)</f>
        <v>41626.47</v>
      </c>
      <c r="R125" s="16">
        <f>SUM(R126:R136)</f>
        <v>3251.17</v>
      </c>
      <c r="S125" s="15" t="s">
        <v>318</v>
      </c>
      <c r="T125" s="16">
        <f t="shared" ref="T125:Y125" si="43">SUM(T126:T136)</f>
        <v>41626.47</v>
      </c>
      <c r="U125" s="16">
        <f t="shared" si="43"/>
        <v>35466.43</v>
      </c>
      <c r="V125" s="16">
        <f t="shared" si="43"/>
        <v>0</v>
      </c>
      <c r="W125" s="16">
        <f t="shared" si="43"/>
        <v>0</v>
      </c>
      <c r="X125" s="16">
        <f t="shared" si="43"/>
        <v>35466.43</v>
      </c>
      <c r="Y125" s="16">
        <f t="shared" si="43"/>
        <v>6160.0399999999991</v>
      </c>
      <c r="Z125" s="17">
        <f t="shared" si="42"/>
        <v>0.1479837228571147</v>
      </c>
      <c r="AA125" s="16"/>
    </row>
    <row r="126" spans="1:27" hidden="1" outlineLevel="1" x14ac:dyDescent="0.25">
      <c r="A126" t="s">
        <v>318</v>
      </c>
      <c r="B126" s="8" t="s">
        <v>318</v>
      </c>
      <c r="C126" s="8" t="s">
        <v>192</v>
      </c>
      <c r="D126" s="9">
        <v>0</v>
      </c>
      <c r="E126" s="9">
        <v>83.33</v>
      </c>
      <c r="F126" s="9">
        <v>0</v>
      </c>
      <c r="G126" s="9">
        <v>83.33</v>
      </c>
      <c r="H126" s="7">
        <f t="shared" si="40"/>
        <v>0</v>
      </c>
      <c r="I126" s="8" t="s">
        <v>318</v>
      </c>
      <c r="J126" s="9">
        <v>315.23</v>
      </c>
      <c r="K126" s="9">
        <v>1000</v>
      </c>
      <c r="L126" s="9">
        <v>0</v>
      </c>
      <c r="M126" s="9">
        <v>684.77</v>
      </c>
      <c r="N126" s="7">
        <f t="shared" si="41"/>
        <v>0.31523000000000001</v>
      </c>
      <c r="O126" s="8" t="s">
        <v>318</v>
      </c>
      <c r="P126" s="9">
        <v>1000</v>
      </c>
      <c r="Q126" s="9">
        <v>1000</v>
      </c>
      <c r="R126" s="9">
        <v>0</v>
      </c>
      <c r="S126" s="8" t="s">
        <v>318</v>
      </c>
      <c r="T126" s="9">
        <v>1000</v>
      </c>
      <c r="U126" s="9">
        <v>315.23</v>
      </c>
      <c r="V126" s="8" t="s">
        <v>318</v>
      </c>
      <c r="W126" s="9">
        <v>0</v>
      </c>
      <c r="X126" s="9">
        <f t="shared" ref="X126:X136" si="44">U126+IF(V126 = "", 0, V126)+W126</f>
        <v>315.23</v>
      </c>
      <c r="Y126" s="9">
        <f t="shared" ref="Y126:Y136" si="45">T126-X126</f>
        <v>684.77</v>
      </c>
      <c r="Z126" s="7">
        <f t="shared" si="42"/>
        <v>0.68476999999999999</v>
      </c>
      <c r="AA126" s="8" t="s">
        <v>318</v>
      </c>
    </row>
    <row r="127" spans="1:27" hidden="1" outlineLevel="1" x14ac:dyDescent="0.25">
      <c r="A127" t="s">
        <v>318</v>
      </c>
      <c r="B127" s="8" t="s">
        <v>318</v>
      </c>
      <c r="C127" s="8" t="s">
        <v>194</v>
      </c>
      <c r="D127" s="9">
        <v>1177.3900000000001</v>
      </c>
      <c r="E127" s="9">
        <v>1847.83</v>
      </c>
      <c r="F127" s="9">
        <v>0</v>
      </c>
      <c r="G127" s="9">
        <v>670.44</v>
      </c>
      <c r="H127" s="7">
        <f t="shared" si="40"/>
        <v>0.63717441539535569</v>
      </c>
      <c r="I127" s="8" t="s">
        <v>318</v>
      </c>
      <c r="J127" s="9">
        <v>16653.580000000002</v>
      </c>
      <c r="K127" s="9">
        <v>22174</v>
      </c>
      <c r="L127" s="9">
        <v>0</v>
      </c>
      <c r="M127" s="9">
        <v>5520.42</v>
      </c>
      <c r="N127" s="7">
        <f t="shared" si="41"/>
        <v>0.75104085866329939</v>
      </c>
      <c r="O127" s="8" t="s">
        <v>318</v>
      </c>
      <c r="P127" s="9">
        <v>24862</v>
      </c>
      <c r="Q127" s="9">
        <v>22174</v>
      </c>
      <c r="R127" s="9">
        <v>2688</v>
      </c>
      <c r="S127" s="8" t="s">
        <v>318</v>
      </c>
      <c r="T127" s="9">
        <v>22174</v>
      </c>
      <c r="U127" s="9">
        <v>16653.580000000002</v>
      </c>
      <c r="V127" s="8" t="s">
        <v>318</v>
      </c>
      <c r="W127" s="9">
        <v>0</v>
      </c>
      <c r="X127" s="9">
        <f t="shared" si="44"/>
        <v>16653.580000000002</v>
      </c>
      <c r="Y127" s="9">
        <f t="shared" si="45"/>
        <v>5520.4199999999983</v>
      </c>
      <c r="Z127" s="7">
        <f t="shared" si="42"/>
        <v>0.24895914133670055</v>
      </c>
      <c r="AA127" s="8" t="s">
        <v>318</v>
      </c>
    </row>
    <row r="128" spans="1:27" hidden="1" outlineLevel="1" x14ac:dyDescent="0.25">
      <c r="A128" t="s">
        <v>318</v>
      </c>
      <c r="B128" s="8" t="s">
        <v>318</v>
      </c>
      <c r="C128" s="8" t="s">
        <v>195</v>
      </c>
      <c r="D128" s="9">
        <v>0</v>
      </c>
      <c r="E128" s="9">
        <v>541.66999999999996</v>
      </c>
      <c r="F128" s="9">
        <v>0</v>
      </c>
      <c r="G128" s="9">
        <v>541.66999999999996</v>
      </c>
      <c r="H128" s="7">
        <f t="shared" si="40"/>
        <v>0</v>
      </c>
      <c r="I128" s="8" t="s">
        <v>318</v>
      </c>
      <c r="J128" s="9">
        <v>6057</v>
      </c>
      <c r="K128" s="9">
        <v>6500</v>
      </c>
      <c r="L128" s="9">
        <v>0</v>
      </c>
      <c r="M128" s="9">
        <v>443</v>
      </c>
      <c r="N128" s="7">
        <f t="shared" si="41"/>
        <v>0.93184615384615388</v>
      </c>
      <c r="O128" s="8" t="s">
        <v>318</v>
      </c>
      <c r="P128" s="9">
        <v>6500</v>
      </c>
      <c r="Q128" s="9">
        <v>6500</v>
      </c>
      <c r="R128" s="9">
        <v>0</v>
      </c>
      <c r="S128" s="8" t="s">
        <v>318</v>
      </c>
      <c r="T128" s="9">
        <v>6500</v>
      </c>
      <c r="U128" s="9">
        <v>6057</v>
      </c>
      <c r="V128" s="8" t="s">
        <v>318</v>
      </c>
      <c r="W128" s="9">
        <v>0</v>
      </c>
      <c r="X128" s="9">
        <f t="shared" si="44"/>
        <v>6057</v>
      </c>
      <c r="Y128" s="9">
        <f t="shared" si="45"/>
        <v>443</v>
      </c>
      <c r="Z128" s="7">
        <f t="shared" si="42"/>
        <v>6.8153846153846148E-2</v>
      </c>
      <c r="AA128" s="8" t="s">
        <v>318</v>
      </c>
    </row>
    <row r="129" spans="1:27" hidden="1" outlineLevel="1" x14ac:dyDescent="0.25">
      <c r="A129" t="s">
        <v>318</v>
      </c>
      <c r="B129" s="8" t="s">
        <v>318</v>
      </c>
      <c r="C129" s="8" t="s">
        <v>196</v>
      </c>
      <c r="D129" s="9">
        <v>0</v>
      </c>
      <c r="E129" s="9">
        <v>0</v>
      </c>
      <c r="F129" s="9">
        <v>0</v>
      </c>
      <c r="G129" s="9">
        <v>0</v>
      </c>
      <c r="H129" s="7">
        <f t="shared" si="40"/>
        <v>0</v>
      </c>
      <c r="I129" s="8" t="s">
        <v>318</v>
      </c>
      <c r="J129" s="9">
        <v>1447.48</v>
      </c>
      <c r="K129" s="9">
        <v>3023</v>
      </c>
      <c r="L129" s="9">
        <v>0</v>
      </c>
      <c r="M129" s="9">
        <v>1575.52</v>
      </c>
      <c r="N129" s="7">
        <f t="shared" si="41"/>
        <v>0.4788223618921601</v>
      </c>
      <c r="O129" s="8" t="s">
        <v>318</v>
      </c>
      <c r="P129" s="9">
        <v>3033</v>
      </c>
      <c r="Q129" s="9">
        <v>3023</v>
      </c>
      <c r="R129" s="9">
        <v>10</v>
      </c>
      <c r="S129" s="8" t="s">
        <v>318</v>
      </c>
      <c r="T129" s="9">
        <v>3023</v>
      </c>
      <c r="U129" s="9">
        <v>1447.48</v>
      </c>
      <c r="V129" s="8" t="s">
        <v>318</v>
      </c>
      <c r="W129" s="9">
        <v>0</v>
      </c>
      <c r="X129" s="9">
        <f t="shared" si="44"/>
        <v>1447.48</v>
      </c>
      <c r="Y129" s="9">
        <f t="shared" si="45"/>
        <v>1575.52</v>
      </c>
      <c r="Z129" s="7">
        <f t="shared" si="42"/>
        <v>0.5211776381078399</v>
      </c>
      <c r="AA129" s="8" t="s">
        <v>318</v>
      </c>
    </row>
    <row r="130" spans="1:27" hidden="1" outlineLevel="1" x14ac:dyDescent="0.25">
      <c r="A130" t="s">
        <v>318</v>
      </c>
      <c r="B130" s="8" t="s">
        <v>318</v>
      </c>
      <c r="C130" s="8" t="s">
        <v>197</v>
      </c>
      <c r="D130" s="9">
        <v>0</v>
      </c>
      <c r="E130" s="9">
        <v>24.67</v>
      </c>
      <c r="F130" s="9">
        <v>0</v>
      </c>
      <c r="G130" s="9">
        <v>24.67</v>
      </c>
      <c r="H130" s="7">
        <f t="shared" si="40"/>
        <v>0</v>
      </c>
      <c r="I130" s="8" t="s">
        <v>318</v>
      </c>
      <c r="J130" s="9">
        <v>0</v>
      </c>
      <c r="K130" s="9">
        <v>296</v>
      </c>
      <c r="L130" s="9">
        <v>0</v>
      </c>
      <c r="M130" s="9">
        <v>296</v>
      </c>
      <c r="N130" s="7">
        <f t="shared" si="41"/>
        <v>0</v>
      </c>
      <c r="O130" s="8" t="s">
        <v>318</v>
      </c>
      <c r="P130" s="9">
        <v>294.22000000000003</v>
      </c>
      <c r="Q130" s="9">
        <v>296</v>
      </c>
      <c r="R130" s="9">
        <v>-1.78</v>
      </c>
      <c r="S130" s="8" t="s">
        <v>318</v>
      </c>
      <c r="T130" s="9">
        <v>296</v>
      </c>
      <c r="U130" s="9">
        <v>0</v>
      </c>
      <c r="V130" s="8" t="s">
        <v>318</v>
      </c>
      <c r="W130" s="9">
        <v>0</v>
      </c>
      <c r="X130" s="9">
        <f t="shared" si="44"/>
        <v>0</v>
      </c>
      <c r="Y130" s="9">
        <f t="shared" si="45"/>
        <v>296</v>
      </c>
      <c r="Z130" s="7">
        <f t="shared" si="42"/>
        <v>1</v>
      </c>
      <c r="AA130" s="8" t="s">
        <v>318</v>
      </c>
    </row>
    <row r="131" spans="1:27" hidden="1" outlineLevel="1" x14ac:dyDescent="0.25">
      <c r="A131" t="s">
        <v>318</v>
      </c>
      <c r="B131" s="8" t="s">
        <v>318</v>
      </c>
      <c r="C131" s="8" t="s">
        <v>198</v>
      </c>
      <c r="D131" s="9">
        <v>258</v>
      </c>
      <c r="E131" s="9">
        <v>58.33</v>
      </c>
      <c r="F131" s="9">
        <v>0</v>
      </c>
      <c r="G131" s="9">
        <v>-199.67</v>
      </c>
      <c r="H131" s="7">
        <f t="shared" si="40"/>
        <v>4.4231098919938283</v>
      </c>
      <c r="I131" s="8" t="s">
        <v>318</v>
      </c>
      <c r="J131" s="9">
        <v>658.88</v>
      </c>
      <c r="K131" s="9">
        <v>700</v>
      </c>
      <c r="L131" s="9">
        <v>0</v>
      </c>
      <c r="M131" s="9">
        <v>41.12</v>
      </c>
      <c r="N131" s="7">
        <f t="shared" si="41"/>
        <v>0.9412571428571429</v>
      </c>
      <c r="O131" s="8" t="s">
        <v>318</v>
      </c>
      <c r="P131" s="9">
        <v>500</v>
      </c>
      <c r="Q131" s="9">
        <v>700</v>
      </c>
      <c r="R131" s="9">
        <v>-200</v>
      </c>
      <c r="S131" s="8" t="s">
        <v>318</v>
      </c>
      <c r="T131" s="9">
        <v>700</v>
      </c>
      <c r="U131" s="9">
        <v>658.88</v>
      </c>
      <c r="V131" s="8" t="s">
        <v>318</v>
      </c>
      <c r="W131" s="9">
        <v>0</v>
      </c>
      <c r="X131" s="9">
        <f t="shared" si="44"/>
        <v>658.88</v>
      </c>
      <c r="Y131" s="9">
        <f t="shared" si="45"/>
        <v>41.120000000000005</v>
      </c>
      <c r="Z131" s="7">
        <f t="shared" si="42"/>
        <v>5.8742857142857152E-2</v>
      </c>
      <c r="AA131" s="8" t="s">
        <v>318</v>
      </c>
    </row>
    <row r="132" spans="1:27" hidden="1" outlineLevel="1" x14ac:dyDescent="0.25">
      <c r="A132" t="s">
        <v>318</v>
      </c>
      <c r="B132" s="8" t="s">
        <v>318</v>
      </c>
      <c r="C132" s="8" t="s">
        <v>199</v>
      </c>
      <c r="D132" s="9">
        <v>0</v>
      </c>
      <c r="E132" s="9">
        <v>0</v>
      </c>
      <c r="F132" s="9">
        <v>0</v>
      </c>
      <c r="G132" s="9">
        <v>0</v>
      </c>
      <c r="H132" s="7">
        <f t="shared" si="40"/>
        <v>0</v>
      </c>
      <c r="I132" s="8" t="s">
        <v>318</v>
      </c>
      <c r="J132" s="9">
        <v>296.45</v>
      </c>
      <c r="K132" s="9">
        <v>0</v>
      </c>
      <c r="L132" s="9">
        <v>0</v>
      </c>
      <c r="M132" s="9">
        <v>-296.45</v>
      </c>
      <c r="N132" s="7">
        <f t="shared" si="41"/>
        <v>0</v>
      </c>
      <c r="O132" s="8" t="s">
        <v>318</v>
      </c>
      <c r="P132" s="9">
        <v>0</v>
      </c>
      <c r="Q132" s="9">
        <v>0</v>
      </c>
      <c r="R132" s="9">
        <v>0</v>
      </c>
      <c r="S132" s="8" t="s">
        <v>318</v>
      </c>
      <c r="T132" s="9">
        <v>0</v>
      </c>
      <c r="U132" s="9">
        <v>296.45</v>
      </c>
      <c r="V132" s="8" t="s">
        <v>318</v>
      </c>
      <c r="W132" s="9">
        <v>0</v>
      </c>
      <c r="X132" s="9">
        <f t="shared" si="44"/>
        <v>296.45</v>
      </c>
      <c r="Y132" s="9">
        <f t="shared" si="45"/>
        <v>-296.45</v>
      </c>
      <c r="Z132" s="7">
        <f t="shared" si="42"/>
        <v>0</v>
      </c>
      <c r="AA132" s="8" t="s">
        <v>318</v>
      </c>
    </row>
    <row r="133" spans="1:27" hidden="1" outlineLevel="1" x14ac:dyDescent="0.25">
      <c r="A133" t="s">
        <v>318</v>
      </c>
      <c r="B133" s="8" t="s">
        <v>318</v>
      </c>
      <c r="C133" s="8" t="s">
        <v>200</v>
      </c>
      <c r="D133" s="9">
        <v>0</v>
      </c>
      <c r="E133" s="9">
        <v>0</v>
      </c>
      <c r="F133" s="9">
        <v>0</v>
      </c>
      <c r="G133" s="9">
        <v>0</v>
      </c>
      <c r="H133" s="7">
        <f t="shared" si="40"/>
        <v>0</v>
      </c>
      <c r="I133" s="8" t="s">
        <v>318</v>
      </c>
      <c r="J133" s="9">
        <v>1698</v>
      </c>
      <c r="K133" s="9">
        <v>0</v>
      </c>
      <c r="L133" s="9">
        <v>0</v>
      </c>
      <c r="M133" s="9">
        <v>-1698</v>
      </c>
      <c r="N133" s="7">
        <f t="shared" si="41"/>
        <v>0</v>
      </c>
      <c r="O133" s="8" t="s">
        <v>318</v>
      </c>
      <c r="P133" s="9">
        <v>0</v>
      </c>
      <c r="Q133" s="9">
        <v>0</v>
      </c>
      <c r="R133" s="9">
        <v>0</v>
      </c>
      <c r="S133" s="8" t="s">
        <v>318</v>
      </c>
      <c r="T133" s="9">
        <v>0</v>
      </c>
      <c r="U133" s="9">
        <v>1698</v>
      </c>
      <c r="V133" s="8" t="s">
        <v>318</v>
      </c>
      <c r="W133" s="9">
        <v>0</v>
      </c>
      <c r="X133" s="9">
        <f t="shared" si="44"/>
        <v>1698</v>
      </c>
      <c r="Y133" s="9">
        <f t="shared" si="45"/>
        <v>-1698</v>
      </c>
      <c r="Z133" s="7">
        <f t="shared" si="42"/>
        <v>0</v>
      </c>
      <c r="AA133" s="8" t="s">
        <v>318</v>
      </c>
    </row>
    <row r="134" spans="1:27" hidden="1" outlineLevel="1" x14ac:dyDescent="0.25">
      <c r="A134" t="s">
        <v>318</v>
      </c>
      <c r="B134" s="8" t="s">
        <v>318</v>
      </c>
      <c r="C134" s="8" t="s">
        <v>201</v>
      </c>
      <c r="D134" s="9">
        <v>0</v>
      </c>
      <c r="E134" s="9">
        <v>233.43</v>
      </c>
      <c r="F134" s="9">
        <v>0</v>
      </c>
      <c r="G134" s="9">
        <v>233.43</v>
      </c>
      <c r="H134" s="7">
        <f t="shared" si="40"/>
        <v>0</v>
      </c>
      <c r="I134" s="8" t="s">
        <v>318</v>
      </c>
      <c r="J134" s="9">
        <v>6806.02</v>
      </c>
      <c r="K134" s="9">
        <v>6558.39</v>
      </c>
      <c r="L134" s="9">
        <v>0</v>
      </c>
      <c r="M134" s="9">
        <v>-247.63</v>
      </c>
      <c r="N134" s="7">
        <f t="shared" si="41"/>
        <v>1.0377577423727471</v>
      </c>
      <c r="O134" s="8" t="s">
        <v>318</v>
      </c>
      <c r="P134" s="9">
        <v>7513.34</v>
      </c>
      <c r="Q134" s="9">
        <v>6558.39</v>
      </c>
      <c r="R134" s="9">
        <v>954.95</v>
      </c>
      <c r="S134" s="8" t="s">
        <v>318</v>
      </c>
      <c r="T134" s="9">
        <v>6558.39</v>
      </c>
      <c r="U134" s="9">
        <v>6806.02</v>
      </c>
      <c r="V134" s="8" t="s">
        <v>318</v>
      </c>
      <c r="W134" s="9">
        <v>0</v>
      </c>
      <c r="X134" s="9">
        <f t="shared" si="44"/>
        <v>6806.02</v>
      </c>
      <c r="Y134" s="9">
        <f t="shared" si="45"/>
        <v>-247.63000000000011</v>
      </c>
      <c r="Z134" s="7">
        <f t="shared" si="42"/>
        <v>-3.7757742372746983E-2</v>
      </c>
      <c r="AA134" s="8" t="s">
        <v>318</v>
      </c>
    </row>
    <row r="135" spans="1:27" hidden="1" outlineLevel="1" x14ac:dyDescent="0.25">
      <c r="A135" t="s">
        <v>318</v>
      </c>
      <c r="B135" s="8" t="s">
        <v>318</v>
      </c>
      <c r="C135" s="8" t="s">
        <v>202</v>
      </c>
      <c r="D135" s="9">
        <v>0</v>
      </c>
      <c r="E135" s="9">
        <v>0</v>
      </c>
      <c r="F135" s="9">
        <v>0</v>
      </c>
      <c r="G135" s="9">
        <v>0</v>
      </c>
      <c r="H135" s="7">
        <f t="shared" si="40"/>
        <v>0</v>
      </c>
      <c r="I135" s="8" t="s">
        <v>318</v>
      </c>
      <c r="J135" s="9">
        <v>174.5</v>
      </c>
      <c r="K135" s="9">
        <v>175.08</v>
      </c>
      <c r="L135" s="9">
        <v>0</v>
      </c>
      <c r="M135" s="9">
        <v>0.57999999999999996</v>
      </c>
      <c r="N135" s="7">
        <f t="shared" si="41"/>
        <v>0.99668722869545345</v>
      </c>
      <c r="O135" s="8" t="s">
        <v>318</v>
      </c>
      <c r="P135" s="9">
        <v>175.08</v>
      </c>
      <c r="Q135" s="9">
        <v>175.08</v>
      </c>
      <c r="R135" s="9">
        <v>0</v>
      </c>
      <c r="S135" s="8" t="s">
        <v>318</v>
      </c>
      <c r="T135" s="9">
        <v>175.08</v>
      </c>
      <c r="U135" s="9">
        <v>174.5</v>
      </c>
      <c r="V135" s="8" t="s">
        <v>318</v>
      </c>
      <c r="W135" s="9">
        <v>0</v>
      </c>
      <c r="X135" s="9">
        <f t="shared" si="44"/>
        <v>174.5</v>
      </c>
      <c r="Y135" s="9">
        <f t="shared" si="45"/>
        <v>0.58000000000001251</v>
      </c>
      <c r="Z135" s="7">
        <f t="shared" si="42"/>
        <v>3.3127713045465641E-3</v>
      </c>
      <c r="AA135" s="8" t="s">
        <v>318</v>
      </c>
    </row>
    <row r="136" spans="1:27" hidden="1" outlineLevel="1" x14ac:dyDescent="0.25">
      <c r="A136" t="s">
        <v>318</v>
      </c>
      <c r="B136" s="8" t="s">
        <v>318</v>
      </c>
      <c r="C136" s="8" t="s">
        <v>203</v>
      </c>
      <c r="D136" s="9">
        <v>0</v>
      </c>
      <c r="E136" s="9">
        <v>100</v>
      </c>
      <c r="F136" s="9">
        <v>0</v>
      </c>
      <c r="G136" s="9">
        <v>100</v>
      </c>
      <c r="H136" s="7">
        <f t="shared" si="40"/>
        <v>0</v>
      </c>
      <c r="I136" s="8" t="s">
        <v>318</v>
      </c>
      <c r="J136" s="9">
        <v>1359.29</v>
      </c>
      <c r="K136" s="9">
        <v>1200</v>
      </c>
      <c r="L136" s="9">
        <v>0</v>
      </c>
      <c r="M136" s="9">
        <v>-159.29</v>
      </c>
      <c r="N136" s="7">
        <f t="shared" si="41"/>
        <v>1.1327416666666665</v>
      </c>
      <c r="O136" s="8" t="s">
        <v>318</v>
      </c>
      <c r="P136" s="9">
        <v>1000</v>
      </c>
      <c r="Q136" s="9">
        <v>1200</v>
      </c>
      <c r="R136" s="9">
        <v>-200</v>
      </c>
      <c r="S136" s="8" t="s">
        <v>318</v>
      </c>
      <c r="T136" s="9">
        <v>1200</v>
      </c>
      <c r="U136" s="9">
        <v>1359.29</v>
      </c>
      <c r="V136" s="8" t="s">
        <v>318</v>
      </c>
      <c r="W136" s="9">
        <v>0</v>
      </c>
      <c r="X136" s="9">
        <f t="shared" si="44"/>
        <v>1359.29</v>
      </c>
      <c r="Y136" s="9">
        <f t="shared" si="45"/>
        <v>-159.28999999999996</v>
      </c>
      <c r="Z136" s="7">
        <f t="shared" si="42"/>
        <v>-0.13274166666666665</v>
      </c>
      <c r="AA136" s="8" t="s">
        <v>318</v>
      </c>
    </row>
    <row r="137" spans="1:27" collapsed="1" x14ac:dyDescent="0.25">
      <c r="A137" t="s">
        <v>318</v>
      </c>
      <c r="B137" s="25" t="s">
        <v>212</v>
      </c>
      <c r="C137" s="25"/>
      <c r="D137" s="16">
        <f>SUM(D138:D140)</f>
        <v>0</v>
      </c>
      <c r="E137" s="16">
        <f>SUM(E138:E140)</f>
        <v>416.67</v>
      </c>
      <c r="F137" s="16">
        <f>SUM(F138:F140)</f>
        <v>0</v>
      </c>
      <c r="G137" s="16">
        <f>SUM(G138:G140)</f>
        <v>416.67</v>
      </c>
      <c r="H137" s="17">
        <f t="shared" si="40"/>
        <v>0</v>
      </c>
      <c r="I137" s="15" t="s">
        <v>318</v>
      </c>
      <c r="J137" s="16">
        <f>SUM(J138:J140)</f>
        <v>26428.75</v>
      </c>
      <c r="K137" s="16">
        <f>SUM(K138:K140)</f>
        <v>19863</v>
      </c>
      <c r="L137" s="16">
        <f>SUM(L138:L140)</f>
        <v>0</v>
      </c>
      <c r="M137" s="16">
        <f>SUM(M138:M140)</f>
        <v>-6565.75</v>
      </c>
      <c r="N137" s="17">
        <f t="shared" si="41"/>
        <v>1.3305517796908826</v>
      </c>
      <c r="O137" s="15" t="s">
        <v>318</v>
      </c>
      <c r="P137" s="16">
        <f>SUM(P138:P140)</f>
        <v>19488</v>
      </c>
      <c r="Q137" s="16">
        <f>SUM(Q138:Q140)</f>
        <v>19863</v>
      </c>
      <c r="R137" s="16">
        <f>SUM(R138:R140)</f>
        <v>-375</v>
      </c>
      <c r="S137" s="15" t="s">
        <v>318</v>
      </c>
      <c r="T137" s="16">
        <f t="shared" ref="T137:Y137" si="46">SUM(T138:T140)</f>
        <v>19863</v>
      </c>
      <c r="U137" s="16">
        <f t="shared" si="46"/>
        <v>26428.75</v>
      </c>
      <c r="V137" s="16">
        <f t="shared" si="46"/>
        <v>0</v>
      </c>
      <c r="W137" s="16">
        <f t="shared" si="46"/>
        <v>0</v>
      </c>
      <c r="X137" s="16">
        <f t="shared" si="46"/>
        <v>26428.75</v>
      </c>
      <c r="Y137" s="16">
        <f t="shared" si="46"/>
        <v>-6565.75</v>
      </c>
      <c r="Z137" s="17">
        <f t="shared" si="42"/>
        <v>-0.33055177969088256</v>
      </c>
      <c r="AA137" s="16"/>
    </row>
    <row r="138" spans="1:27" hidden="1" outlineLevel="1" x14ac:dyDescent="0.25">
      <c r="A138" t="s">
        <v>318</v>
      </c>
      <c r="B138" s="8" t="s">
        <v>318</v>
      </c>
      <c r="C138" s="8" t="s">
        <v>213</v>
      </c>
      <c r="D138" s="9">
        <v>0</v>
      </c>
      <c r="E138" s="9">
        <v>0</v>
      </c>
      <c r="F138" s="9">
        <v>0</v>
      </c>
      <c r="G138" s="9">
        <v>0</v>
      </c>
      <c r="H138" s="7">
        <f t="shared" si="40"/>
        <v>0</v>
      </c>
      <c r="I138" s="8" t="s">
        <v>318</v>
      </c>
      <c r="J138" s="9">
        <v>17560</v>
      </c>
      <c r="K138" s="9">
        <v>11488</v>
      </c>
      <c r="L138" s="9">
        <v>0</v>
      </c>
      <c r="M138" s="9">
        <v>-6072</v>
      </c>
      <c r="N138" s="7">
        <f t="shared" si="41"/>
        <v>1.5285515320334262</v>
      </c>
      <c r="O138" s="8" t="s">
        <v>318</v>
      </c>
      <c r="P138" s="9">
        <v>11488</v>
      </c>
      <c r="Q138" s="9">
        <v>11488</v>
      </c>
      <c r="R138" s="9">
        <v>0</v>
      </c>
      <c r="S138" s="8" t="s">
        <v>318</v>
      </c>
      <c r="T138" s="9">
        <v>11488</v>
      </c>
      <c r="U138" s="9">
        <v>17560</v>
      </c>
      <c r="V138" s="8" t="s">
        <v>318</v>
      </c>
      <c r="W138" s="9">
        <v>0</v>
      </c>
      <c r="X138" s="9">
        <f>U138+IF(V138 = "", 0, V138)+W138</f>
        <v>17560</v>
      </c>
      <c r="Y138" s="9">
        <f>T138-X138</f>
        <v>-6072</v>
      </c>
      <c r="Z138" s="7">
        <f t="shared" si="42"/>
        <v>-0.5285515320334262</v>
      </c>
      <c r="AA138" s="8" t="s">
        <v>318</v>
      </c>
    </row>
    <row r="139" spans="1:27" hidden="1" outlineLevel="1" x14ac:dyDescent="0.25">
      <c r="A139" t="s">
        <v>318</v>
      </c>
      <c r="B139" s="8" t="s">
        <v>318</v>
      </c>
      <c r="C139" s="8" t="s">
        <v>215</v>
      </c>
      <c r="D139" s="9">
        <v>0</v>
      </c>
      <c r="E139" s="9">
        <v>0</v>
      </c>
      <c r="F139" s="9">
        <v>0</v>
      </c>
      <c r="G139" s="9">
        <v>0</v>
      </c>
      <c r="H139" s="7">
        <f t="shared" si="40"/>
        <v>0</v>
      </c>
      <c r="I139" s="8" t="s">
        <v>318</v>
      </c>
      <c r="J139" s="9">
        <v>3993.75</v>
      </c>
      <c r="K139" s="9">
        <v>0</v>
      </c>
      <c r="L139" s="9">
        <v>0</v>
      </c>
      <c r="M139" s="9">
        <v>-3993.75</v>
      </c>
      <c r="N139" s="7">
        <f t="shared" si="41"/>
        <v>0</v>
      </c>
      <c r="O139" s="8" t="s">
        <v>318</v>
      </c>
      <c r="P139" s="9">
        <v>0</v>
      </c>
      <c r="Q139" s="9">
        <v>0</v>
      </c>
      <c r="R139" s="9">
        <v>0</v>
      </c>
      <c r="S139" s="8" t="s">
        <v>318</v>
      </c>
      <c r="T139" s="9">
        <v>0</v>
      </c>
      <c r="U139" s="9">
        <v>3993.75</v>
      </c>
      <c r="V139" s="8" t="s">
        <v>318</v>
      </c>
      <c r="W139" s="9">
        <v>0</v>
      </c>
      <c r="X139" s="9">
        <f>U139+IF(V139 = "", 0, V139)+W139</f>
        <v>3993.75</v>
      </c>
      <c r="Y139" s="9">
        <f>T139-X139</f>
        <v>-3993.75</v>
      </c>
      <c r="Z139" s="7">
        <f t="shared" si="42"/>
        <v>0</v>
      </c>
      <c r="AA139" s="8" t="s">
        <v>318</v>
      </c>
    </row>
    <row r="140" spans="1:27" hidden="1" outlineLevel="1" x14ac:dyDescent="0.25">
      <c r="A140" t="s">
        <v>318</v>
      </c>
      <c r="B140" s="8" t="s">
        <v>318</v>
      </c>
      <c r="C140" s="8" t="s">
        <v>216</v>
      </c>
      <c r="D140" s="9">
        <v>0</v>
      </c>
      <c r="E140" s="9">
        <v>416.67</v>
      </c>
      <c r="F140" s="9">
        <v>0</v>
      </c>
      <c r="G140" s="9">
        <v>416.67</v>
      </c>
      <c r="H140" s="7">
        <f t="shared" si="40"/>
        <v>0</v>
      </c>
      <c r="I140" s="8" t="s">
        <v>318</v>
      </c>
      <c r="J140" s="9">
        <v>4875</v>
      </c>
      <c r="K140" s="9">
        <v>8375</v>
      </c>
      <c r="L140" s="9">
        <v>0</v>
      </c>
      <c r="M140" s="9">
        <v>3500</v>
      </c>
      <c r="N140" s="7">
        <f t="shared" si="41"/>
        <v>0.58208955223880599</v>
      </c>
      <c r="O140" s="8" t="s">
        <v>318</v>
      </c>
      <c r="P140" s="9">
        <v>8000</v>
      </c>
      <c r="Q140" s="9">
        <v>8375</v>
      </c>
      <c r="R140" s="9">
        <v>-375</v>
      </c>
      <c r="S140" s="8" t="s">
        <v>318</v>
      </c>
      <c r="T140" s="9">
        <v>8375</v>
      </c>
      <c r="U140" s="9">
        <v>4875</v>
      </c>
      <c r="V140" s="8" t="s">
        <v>318</v>
      </c>
      <c r="W140" s="9">
        <v>0</v>
      </c>
      <c r="X140" s="9">
        <f>U140+IF(V140 = "", 0, V140)+W140</f>
        <v>4875</v>
      </c>
      <c r="Y140" s="9">
        <f>T140-X140</f>
        <v>3500</v>
      </c>
      <c r="Z140" s="7">
        <f t="shared" si="42"/>
        <v>0.41791044776119401</v>
      </c>
      <c r="AA140" s="8" t="s">
        <v>318</v>
      </c>
    </row>
    <row r="141" spans="1:27" collapsed="1" x14ac:dyDescent="0.25">
      <c r="A141" t="s">
        <v>318</v>
      </c>
      <c r="B141" s="25" t="s">
        <v>222</v>
      </c>
      <c r="C141" s="25"/>
      <c r="D141" s="16">
        <f>SUM(D142:D144)</f>
        <v>1243</v>
      </c>
      <c r="E141" s="16">
        <f>SUM(E142:E144)</f>
        <v>166.67</v>
      </c>
      <c r="F141" s="16">
        <f>SUM(F142:F144)</f>
        <v>0</v>
      </c>
      <c r="G141" s="16">
        <f>SUM(G142:G144)</f>
        <v>-1076.33</v>
      </c>
      <c r="H141" s="17">
        <f t="shared" si="40"/>
        <v>7.4578508429831407</v>
      </c>
      <c r="I141" s="15" t="s">
        <v>318</v>
      </c>
      <c r="J141" s="16">
        <f>SUM(J142:J144)</f>
        <v>23962.879999999997</v>
      </c>
      <c r="K141" s="16">
        <f>SUM(K142:K144)</f>
        <v>22000</v>
      </c>
      <c r="L141" s="16">
        <f>SUM(L142:L144)</f>
        <v>0</v>
      </c>
      <c r="M141" s="16">
        <f>SUM(M142:M144)</f>
        <v>-1962.88</v>
      </c>
      <c r="N141" s="17">
        <f t="shared" si="41"/>
        <v>1.0892218181818181</v>
      </c>
      <c r="O141" s="15" t="s">
        <v>318</v>
      </c>
      <c r="P141" s="16">
        <f>SUM(P142:P144)</f>
        <v>22000</v>
      </c>
      <c r="Q141" s="16">
        <f>SUM(Q142:Q144)</f>
        <v>22000</v>
      </c>
      <c r="R141" s="16">
        <f>SUM(R142:R144)</f>
        <v>0</v>
      </c>
      <c r="S141" s="15" t="s">
        <v>318</v>
      </c>
      <c r="T141" s="16">
        <f t="shared" ref="T141:Y141" si="47">SUM(T142:T144)</f>
        <v>22000</v>
      </c>
      <c r="U141" s="16">
        <f t="shared" si="47"/>
        <v>23962.879999999997</v>
      </c>
      <c r="V141" s="16">
        <f t="shared" si="47"/>
        <v>0</v>
      </c>
      <c r="W141" s="16">
        <f t="shared" si="47"/>
        <v>0</v>
      </c>
      <c r="X141" s="16">
        <f t="shared" si="47"/>
        <v>23962.879999999997</v>
      </c>
      <c r="Y141" s="16">
        <f t="shared" si="47"/>
        <v>-1962.8799999999992</v>
      </c>
      <c r="Z141" s="17">
        <f t="shared" si="42"/>
        <v>-8.9221818181818152E-2</v>
      </c>
      <c r="AA141" s="16"/>
    </row>
    <row r="142" spans="1:27" hidden="1" outlineLevel="1" x14ac:dyDescent="0.25">
      <c r="A142" t="s">
        <v>318</v>
      </c>
      <c r="B142" s="8" t="s">
        <v>318</v>
      </c>
      <c r="C142" s="8" t="s">
        <v>223</v>
      </c>
      <c r="D142" s="9">
        <v>795</v>
      </c>
      <c r="E142" s="9">
        <v>0</v>
      </c>
      <c r="F142" s="9">
        <v>0</v>
      </c>
      <c r="G142" s="9">
        <v>-795</v>
      </c>
      <c r="H142" s="7">
        <f t="shared" si="40"/>
        <v>0</v>
      </c>
      <c r="I142" s="8" t="s">
        <v>318</v>
      </c>
      <c r="J142" s="9">
        <v>8456.2999999999993</v>
      </c>
      <c r="K142" s="9">
        <v>3500</v>
      </c>
      <c r="L142" s="9">
        <v>0</v>
      </c>
      <c r="M142" s="9">
        <v>-4956.3</v>
      </c>
      <c r="N142" s="7">
        <f t="shared" si="41"/>
        <v>2.4160857142857139</v>
      </c>
      <c r="O142" s="8" t="s">
        <v>318</v>
      </c>
      <c r="P142" s="9">
        <v>3500</v>
      </c>
      <c r="Q142" s="9">
        <v>3500</v>
      </c>
      <c r="R142" s="9">
        <v>0</v>
      </c>
      <c r="S142" s="8" t="s">
        <v>318</v>
      </c>
      <c r="T142" s="9">
        <v>3500</v>
      </c>
      <c r="U142" s="9">
        <v>8456.2999999999993</v>
      </c>
      <c r="V142" s="8" t="s">
        <v>318</v>
      </c>
      <c r="W142" s="9">
        <v>0</v>
      </c>
      <c r="X142" s="9">
        <f>U142+IF(V142 = "", 0, V142)+W142</f>
        <v>8456.2999999999993</v>
      </c>
      <c r="Y142" s="9">
        <f>T142-X142</f>
        <v>-4956.2999999999993</v>
      </c>
      <c r="Z142" s="7">
        <f t="shared" si="42"/>
        <v>-1.4160857142857142</v>
      </c>
      <c r="AA142" s="8" t="s">
        <v>318</v>
      </c>
    </row>
    <row r="143" spans="1:27" hidden="1" outlineLevel="1" x14ac:dyDescent="0.25">
      <c r="A143" t="s">
        <v>318</v>
      </c>
      <c r="B143" s="8" t="s">
        <v>318</v>
      </c>
      <c r="C143" s="8" t="s">
        <v>224</v>
      </c>
      <c r="D143" s="9">
        <v>408</v>
      </c>
      <c r="E143" s="9">
        <v>166.67</v>
      </c>
      <c r="F143" s="9">
        <v>0</v>
      </c>
      <c r="G143" s="9">
        <v>-241.33</v>
      </c>
      <c r="H143" s="7">
        <f t="shared" si="40"/>
        <v>2.4479510409791807</v>
      </c>
      <c r="I143" s="8" t="s">
        <v>318</v>
      </c>
      <c r="J143" s="9">
        <v>12666.58</v>
      </c>
      <c r="K143" s="9">
        <v>16000</v>
      </c>
      <c r="L143" s="9">
        <v>0</v>
      </c>
      <c r="M143" s="9">
        <v>3333.42</v>
      </c>
      <c r="N143" s="7">
        <f t="shared" si="41"/>
        <v>0.79166124999999998</v>
      </c>
      <c r="O143" s="8" t="s">
        <v>318</v>
      </c>
      <c r="P143" s="9">
        <v>16000</v>
      </c>
      <c r="Q143" s="9">
        <v>16000</v>
      </c>
      <c r="R143" s="9">
        <v>0</v>
      </c>
      <c r="S143" s="8" t="s">
        <v>318</v>
      </c>
      <c r="T143" s="9">
        <v>16000</v>
      </c>
      <c r="U143" s="9">
        <v>12666.58</v>
      </c>
      <c r="V143" s="8" t="s">
        <v>318</v>
      </c>
      <c r="W143" s="9">
        <v>0</v>
      </c>
      <c r="X143" s="9">
        <f>U143+IF(V143 = "", 0, V143)+W143</f>
        <v>12666.58</v>
      </c>
      <c r="Y143" s="9">
        <f>T143-X143</f>
        <v>3333.42</v>
      </c>
      <c r="Z143" s="7">
        <f t="shared" si="42"/>
        <v>0.20833875000000002</v>
      </c>
      <c r="AA143" s="8" t="s">
        <v>318</v>
      </c>
    </row>
    <row r="144" spans="1:27" hidden="1" outlineLevel="1" x14ac:dyDescent="0.25">
      <c r="A144" t="s">
        <v>318</v>
      </c>
      <c r="B144" s="8" t="s">
        <v>318</v>
      </c>
      <c r="C144" s="8" t="s">
        <v>225</v>
      </c>
      <c r="D144" s="9">
        <v>40</v>
      </c>
      <c r="E144" s="9">
        <v>0</v>
      </c>
      <c r="F144" s="9">
        <v>0</v>
      </c>
      <c r="G144" s="9">
        <v>-40</v>
      </c>
      <c r="H144" s="7">
        <f t="shared" si="40"/>
        <v>0</v>
      </c>
      <c r="I144" s="8" t="s">
        <v>318</v>
      </c>
      <c r="J144" s="9">
        <v>2840</v>
      </c>
      <c r="K144" s="9">
        <v>2500</v>
      </c>
      <c r="L144" s="9">
        <v>0</v>
      </c>
      <c r="M144" s="9">
        <v>-340</v>
      </c>
      <c r="N144" s="7">
        <f t="shared" si="41"/>
        <v>1.1359999999999999</v>
      </c>
      <c r="O144" s="8" t="s">
        <v>318</v>
      </c>
      <c r="P144" s="9">
        <v>2500</v>
      </c>
      <c r="Q144" s="9">
        <v>2500</v>
      </c>
      <c r="R144" s="9">
        <v>0</v>
      </c>
      <c r="S144" s="8" t="s">
        <v>318</v>
      </c>
      <c r="T144" s="9">
        <v>2500</v>
      </c>
      <c r="U144" s="9">
        <v>2840</v>
      </c>
      <c r="V144" s="8" t="s">
        <v>318</v>
      </c>
      <c r="W144" s="9">
        <v>0</v>
      </c>
      <c r="X144" s="9">
        <f>U144+IF(V144 = "", 0, V144)+W144</f>
        <v>2840</v>
      </c>
      <c r="Y144" s="9">
        <f>T144-X144</f>
        <v>-340</v>
      </c>
      <c r="Z144" s="7">
        <f t="shared" si="42"/>
        <v>-0.13600000000000001</v>
      </c>
      <c r="AA144" s="8" t="s">
        <v>318</v>
      </c>
    </row>
    <row r="145" spans="1:27" collapsed="1" x14ac:dyDescent="0.25">
      <c r="A145" t="s">
        <v>318</v>
      </c>
      <c r="B145" s="25" t="s">
        <v>228</v>
      </c>
      <c r="C145" s="25"/>
      <c r="D145" s="16">
        <f>SUM(D146:D153)</f>
        <v>3899.2799999999997</v>
      </c>
      <c r="E145" s="16">
        <f>SUM(E146:E153)</f>
        <v>651.66999999999996</v>
      </c>
      <c r="F145" s="16">
        <f>SUM(F146:F153)</f>
        <v>0</v>
      </c>
      <c r="G145" s="16">
        <f>SUM(G146:G153)</f>
        <v>-3247.6099999999997</v>
      </c>
      <c r="H145" s="17">
        <f t="shared" si="40"/>
        <v>5.9835192658861081</v>
      </c>
      <c r="I145" s="15" t="s">
        <v>318</v>
      </c>
      <c r="J145" s="16">
        <f>SUM(J146:J153)</f>
        <v>23235.31</v>
      </c>
      <c r="K145" s="16">
        <f>SUM(K146:K153)</f>
        <v>15473</v>
      </c>
      <c r="L145" s="16">
        <f>SUM(L146:L153)</f>
        <v>0</v>
      </c>
      <c r="M145" s="16">
        <f>SUM(M146:M153)</f>
        <v>-7762.3100000000013</v>
      </c>
      <c r="N145" s="17">
        <f t="shared" si="41"/>
        <v>1.5016680669553417</v>
      </c>
      <c r="O145" s="15" t="s">
        <v>318</v>
      </c>
      <c r="P145" s="16">
        <f>SUM(P146:P153)</f>
        <v>12174.42</v>
      </c>
      <c r="Q145" s="16">
        <f>SUM(Q146:Q153)</f>
        <v>15473</v>
      </c>
      <c r="R145" s="16">
        <f>SUM(R146:R153)</f>
        <v>-3298.58</v>
      </c>
      <c r="S145" s="15" t="s">
        <v>318</v>
      </c>
      <c r="T145" s="16">
        <f t="shared" ref="T145:Y145" si="48">SUM(T146:T153)</f>
        <v>15473</v>
      </c>
      <c r="U145" s="16">
        <f t="shared" si="48"/>
        <v>23235.31</v>
      </c>
      <c r="V145" s="16">
        <f t="shared" si="48"/>
        <v>0</v>
      </c>
      <c r="W145" s="16">
        <f t="shared" si="48"/>
        <v>0</v>
      </c>
      <c r="X145" s="16">
        <f t="shared" si="48"/>
        <v>23235.31</v>
      </c>
      <c r="Y145" s="16">
        <f t="shared" si="48"/>
        <v>-7762.3100000000013</v>
      </c>
      <c r="Z145" s="17">
        <f t="shared" si="42"/>
        <v>-0.50166806695534161</v>
      </c>
      <c r="AA145" s="16"/>
    </row>
    <row r="146" spans="1:27" hidden="1" outlineLevel="1" x14ac:dyDescent="0.25">
      <c r="A146" t="s">
        <v>318</v>
      </c>
      <c r="B146" s="8" t="s">
        <v>318</v>
      </c>
      <c r="C146" s="8" t="s">
        <v>238</v>
      </c>
      <c r="D146" s="9">
        <v>0</v>
      </c>
      <c r="E146" s="9">
        <v>0</v>
      </c>
      <c r="F146" s="9">
        <v>0</v>
      </c>
      <c r="G146" s="9">
        <v>0</v>
      </c>
      <c r="H146" s="7">
        <f t="shared" si="40"/>
        <v>0</v>
      </c>
      <c r="I146" s="8" t="s">
        <v>318</v>
      </c>
      <c r="J146" s="9">
        <v>162.5</v>
      </c>
      <c r="K146" s="9">
        <v>0</v>
      </c>
      <c r="L146" s="9">
        <v>0</v>
      </c>
      <c r="M146" s="9">
        <v>-162.5</v>
      </c>
      <c r="N146" s="7">
        <f t="shared" si="41"/>
        <v>0</v>
      </c>
      <c r="O146" s="8" t="s">
        <v>318</v>
      </c>
      <c r="P146" s="9">
        <v>0</v>
      </c>
      <c r="Q146" s="9">
        <v>0</v>
      </c>
      <c r="R146" s="9">
        <v>0</v>
      </c>
      <c r="S146" s="8" t="s">
        <v>318</v>
      </c>
      <c r="T146" s="9">
        <v>0</v>
      </c>
      <c r="U146" s="9">
        <v>162.5</v>
      </c>
      <c r="V146" s="8" t="s">
        <v>318</v>
      </c>
      <c r="W146" s="9">
        <v>0</v>
      </c>
      <c r="X146" s="9">
        <f t="shared" ref="X146:X153" si="49">U146+IF(V146 = "", 0, V146)+W146</f>
        <v>162.5</v>
      </c>
      <c r="Y146" s="9">
        <f t="shared" ref="Y146:Y153" si="50">T146-X146</f>
        <v>-162.5</v>
      </c>
      <c r="Z146" s="7">
        <f t="shared" si="42"/>
        <v>0</v>
      </c>
      <c r="AA146" s="8" t="s">
        <v>318</v>
      </c>
    </row>
    <row r="147" spans="1:27" hidden="1" outlineLevel="1" x14ac:dyDescent="0.25">
      <c r="A147" t="s">
        <v>318</v>
      </c>
      <c r="B147" s="8" t="s">
        <v>318</v>
      </c>
      <c r="C147" s="8" t="s">
        <v>229</v>
      </c>
      <c r="D147" s="9">
        <v>793.33</v>
      </c>
      <c r="E147" s="9">
        <v>200.17</v>
      </c>
      <c r="F147" s="9">
        <v>0</v>
      </c>
      <c r="G147" s="9">
        <v>-593.16</v>
      </c>
      <c r="H147" s="7">
        <f t="shared" si="40"/>
        <v>3.9632812109706754</v>
      </c>
      <c r="I147" s="8" t="s">
        <v>318</v>
      </c>
      <c r="J147" s="9">
        <v>3382.86</v>
      </c>
      <c r="K147" s="9">
        <v>2402</v>
      </c>
      <c r="L147" s="9">
        <v>0</v>
      </c>
      <c r="M147" s="9">
        <v>-980.86</v>
      </c>
      <c r="N147" s="7">
        <f t="shared" si="41"/>
        <v>1.4083513738551208</v>
      </c>
      <c r="O147" s="8" t="s">
        <v>318</v>
      </c>
      <c r="P147" s="9">
        <v>0</v>
      </c>
      <c r="Q147" s="9">
        <v>2402</v>
      </c>
      <c r="R147" s="9">
        <v>-2402</v>
      </c>
      <c r="S147" s="8" t="s">
        <v>318</v>
      </c>
      <c r="T147" s="9">
        <v>2402</v>
      </c>
      <c r="U147" s="9">
        <v>3382.86</v>
      </c>
      <c r="V147" s="8" t="s">
        <v>318</v>
      </c>
      <c r="W147" s="9">
        <v>0</v>
      </c>
      <c r="X147" s="9">
        <f t="shared" si="49"/>
        <v>3382.86</v>
      </c>
      <c r="Y147" s="9">
        <f t="shared" si="50"/>
        <v>-980.86000000000013</v>
      </c>
      <c r="Z147" s="7">
        <f t="shared" si="42"/>
        <v>-0.40835137385512077</v>
      </c>
      <c r="AA147" s="8" t="s">
        <v>318</v>
      </c>
    </row>
    <row r="148" spans="1:27" hidden="1" outlineLevel="1" x14ac:dyDescent="0.25">
      <c r="A148" t="s">
        <v>318</v>
      </c>
      <c r="B148" s="8" t="s">
        <v>318</v>
      </c>
      <c r="C148" s="8" t="s">
        <v>230</v>
      </c>
      <c r="D148" s="9">
        <v>0</v>
      </c>
      <c r="E148" s="9">
        <v>166.67</v>
      </c>
      <c r="F148" s="9">
        <v>0</v>
      </c>
      <c r="G148" s="9">
        <v>166.67</v>
      </c>
      <c r="H148" s="7">
        <f t="shared" si="40"/>
        <v>0</v>
      </c>
      <c r="I148" s="8" t="s">
        <v>318</v>
      </c>
      <c r="J148" s="9">
        <v>4425.75</v>
      </c>
      <c r="K148" s="9">
        <v>2000</v>
      </c>
      <c r="L148" s="9">
        <v>0</v>
      </c>
      <c r="M148" s="9">
        <v>-2425.75</v>
      </c>
      <c r="N148" s="7">
        <f t="shared" si="41"/>
        <v>2.2128749999999999</v>
      </c>
      <c r="O148" s="8" t="s">
        <v>318</v>
      </c>
      <c r="P148" s="9">
        <v>1000</v>
      </c>
      <c r="Q148" s="9">
        <v>2000</v>
      </c>
      <c r="R148" s="9">
        <v>-1000</v>
      </c>
      <c r="S148" s="8" t="s">
        <v>318</v>
      </c>
      <c r="T148" s="9">
        <v>2000</v>
      </c>
      <c r="U148" s="9">
        <v>4425.75</v>
      </c>
      <c r="V148" s="8" t="s">
        <v>318</v>
      </c>
      <c r="W148" s="9">
        <v>0</v>
      </c>
      <c r="X148" s="9">
        <f t="shared" si="49"/>
        <v>4425.75</v>
      </c>
      <c r="Y148" s="9">
        <f t="shared" si="50"/>
        <v>-2425.75</v>
      </c>
      <c r="Z148" s="7">
        <f t="shared" si="42"/>
        <v>-1.2128749999999999</v>
      </c>
      <c r="AA148" s="8" t="s">
        <v>318</v>
      </c>
    </row>
    <row r="149" spans="1:27" hidden="1" outlineLevel="1" x14ac:dyDescent="0.25">
      <c r="A149" t="s">
        <v>318</v>
      </c>
      <c r="B149" s="8" t="s">
        <v>318</v>
      </c>
      <c r="C149" s="8" t="s">
        <v>231</v>
      </c>
      <c r="D149" s="9">
        <v>2336.4499999999998</v>
      </c>
      <c r="E149" s="9">
        <v>0</v>
      </c>
      <c r="F149" s="9">
        <v>0</v>
      </c>
      <c r="G149" s="9">
        <v>-2336.4499999999998</v>
      </c>
      <c r="H149" s="7">
        <f t="shared" si="40"/>
        <v>0</v>
      </c>
      <c r="I149" s="8" t="s">
        <v>318</v>
      </c>
      <c r="J149" s="9">
        <v>3651.14</v>
      </c>
      <c r="K149" s="9">
        <v>2254</v>
      </c>
      <c r="L149" s="9">
        <v>0</v>
      </c>
      <c r="M149" s="9">
        <v>-1397.14</v>
      </c>
      <c r="N149" s="7">
        <f t="shared" si="41"/>
        <v>1.619849157054126</v>
      </c>
      <c r="O149" s="8" t="s">
        <v>318</v>
      </c>
      <c r="P149" s="9">
        <v>2254</v>
      </c>
      <c r="Q149" s="9">
        <v>2254</v>
      </c>
      <c r="R149" s="9">
        <v>0</v>
      </c>
      <c r="S149" s="8" t="s">
        <v>318</v>
      </c>
      <c r="T149" s="9">
        <v>2254</v>
      </c>
      <c r="U149" s="9">
        <v>3651.14</v>
      </c>
      <c r="V149" s="8" t="s">
        <v>318</v>
      </c>
      <c r="W149" s="9">
        <v>0</v>
      </c>
      <c r="X149" s="9">
        <f t="shared" si="49"/>
        <v>3651.14</v>
      </c>
      <c r="Y149" s="9">
        <f t="shared" si="50"/>
        <v>-1397.1399999999999</v>
      </c>
      <c r="Z149" s="7">
        <f t="shared" si="42"/>
        <v>-0.61984915705412591</v>
      </c>
      <c r="AA149" s="8" t="s">
        <v>318</v>
      </c>
    </row>
    <row r="150" spans="1:27" hidden="1" outlineLevel="1" x14ac:dyDescent="0.25">
      <c r="A150" t="s">
        <v>318</v>
      </c>
      <c r="B150" s="8" t="s">
        <v>318</v>
      </c>
      <c r="C150" s="8" t="s">
        <v>232</v>
      </c>
      <c r="D150" s="9">
        <v>0</v>
      </c>
      <c r="E150" s="9">
        <v>0</v>
      </c>
      <c r="F150" s="9">
        <v>0</v>
      </c>
      <c r="G150" s="9">
        <v>0</v>
      </c>
      <c r="H150" s="7">
        <f t="shared" si="40"/>
        <v>0</v>
      </c>
      <c r="I150" s="8" t="s">
        <v>318</v>
      </c>
      <c r="J150" s="9">
        <v>2289.2800000000002</v>
      </c>
      <c r="K150" s="9">
        <v>0</v>
      </c>
      <c r="L150" s="9">
        <v>0</v>
      </c>
      <c r="M150" s="9">
        <v>-2289.2800000000002</v>
      </c>
      <c r="N150" s="7">
        <f t="shared" si="41"/>
        <v>0</v>
      </c>
      <c r="O150" s="8" t="s">
        <v>318</v>
      </c>
      <c r="P150" s="9">
        <v>0</v>
      </c>
      <c r="Q150" s="9">
        <v>0</v>
      </c>
      <c r="R150" s="9">
        <v>0</v>
      </c>
      <c r="S150" s="8" t="s">
        <v>318</v>
      </c>
      <c r="T150" s="9">
        <v>0</v>
      </c>
      <c r="U150" s="9">
        <v>2289.2800000000002</v>
      </c>
      <c r="V150" s="8" t="s">
        <v>318</v>
      </c>
      <c r="W150" s="9">
        <v>0</v>
      </c>
      <c r="X150" s="9">
        <f t="shared" si="49"/>
        <v>2289.2800000000002</v>
      </c>
      <c r="Y150" s="9">
        <f t="shared" si="50"/>
        <v>-2289.2800000000002</v>
      </c>
      <c r="Z150" s="7">
        <f t="shared" si="42"/>
        <v>0</v>
      </c>
      <c r="AA150" s="8" t="s">
        <v>318</v>
      </c>
    </row>
    <row r="151" spans="1:27" hidden="1" outlineLevel="1" x14ac:dyDescent="0.25">
      <c r="A151" t="s">
        <v>318</v>
      </c>
      <c r="B151" s="8" t="s">
        <v>318</v>
      </c>
      <c r="C151" s="8" t="s">
        <v>233</v>
      </c>
      <c r="D151" s="9">
        <v>0</v>
      </c>
      <c r="E151" s="9">
        <v>0</v>
      </c>
      <c r="F151" s="9">
        <v>0</v>
      </c>
      <c r="G151" s="9">
        <v>0</v>
      </c>
      <c r="H151" s="7">
        <f t="shared" si="40"/>
        <v>0</v>
      </c>
      <c r="I151" s="8" t="s">
        <v>318</v>
      </c>
      <c r="J151" s="9">
        <v>181.47</v>
      </c>
      <c r="K151" s="9">
        <v>0</v>
      </c>
      <c r="L151" s="9">
        <v>0</v>
      </c>
      <c r="M151" s="9">
        <v>-181.47</v>
      </c>
      <c r="N151" s="7">
        <f t="shared" si="41"/>
        <v>0</v>
      </c>
      <c r="O151" s="8" t="s">
        <v>318</v>
      </c>
      <c r="P151" s="9">
        <v>0</v>
      </c>
      <c r="Q151" s="9">
        <v>0</v>
      </c>
      <c r="R151" s="9">
        <v>0</v>
      </c>
      <c r="S151" s="8" t="s">
        <v>318</v>
      </c>
      <c r="T151" s="9">
        <v>0</v>
      </c>
      <c r="U151" s="9">
        <v>181.47</v>
      </c>
      <c r="V151" s="8" t="s">
        <v>318</v>
      </c>
      <c r="W151" s="9">
        <v>0</v>
      </c>
      <c r="X151" s="9">
        <f t="shared" si="49"/>
        <v>181.47</v>
      </c>
      <c r="Y151" s="9">
        <f t="shared" si="50"/>
        <v>-181.47</v>
      </c>
      <c r="Z151" s="7">
        <f t="shared" si="42"/>
        <v>0</v>
      </c>
      <c r="AA151" s="8" t="s">
        <v>318</v>
      </c>
    </row>
    <row r="152" spans="1:27" hidden="1" outlineLevel="1" x14ac:dyDescent="0.25">
      <c r="A152" t="s">
        <v>318</v>
      </c>
      <c r="B152" s="8" t="s">
        <v>318</v>
      </c>
      <c r="C152" s="8" t="s">
        <v>235</v>
      </c>
      <c r="D152" s="9">
        <v>769.5</v>
      </c>
      <c r="E152" s="9">
        <v>64</v>
      </c>
      <c r="F152" s="9">
        <v>0</v>
      </c>
      <c r="G152" s="9">
        <v>-705.5</v>
      </c>
      <c r="H152" s="7">
        <f t="shared" si="40"/>
        <v>12.0234375</v>
      </c>
      <c r="I152" s="8" t="s">
        <v>318</v>
      </c>
      <c r="J152" s="9">
        <v>6392.31</v>
      </c>
      <c r="K152" s="9">
        <v>5567</v>
      </c>
      <c r="L152" s="9">
        <v>0</v>
      </c>
      <c r="M152" s="9">
        <v>-825.31</v>
      </c>
      <c r="N152" s="7">
        <f t="shared" si="41"/>
        <v>1.1482504041674153</v>
      </c>
      <c r="O152" s="8" t="s">
        <v>318</v>
      </c>
      <c r="P152" s="9">
        <v>6170.42</v>
      </c>
      <c r="Q152" s="9">
        <v>5567</v>
      </c>
      <c r="R152" s="9">
        <v>603.41999999999996</v>
      </c>
      <c r="S152" s="8" t="s">
        <v>318</v>
      </c>
      <c r="T152" s="9">
        <v>5567</v>
      </c>
      <c r="U152" s="9">
        <v>6392.31</v>
      </c>
      <c r="V152" s="8" t="s">
        <v>318</v>
      </c>
      <c r="W152" s="9">
        <v>0</v>
      </c>
      <c r="X152" s="9">
        <f t="shared" si="49"/>
        <v>6392.31</v>
      </c>
      <c r="Y152" s="9">
        <f t="shared" si="50"/>
        <v>-825.3100000000004</v>
      </c>
      <c r="Z152" s="7">
        <f t="shared" si="42"/>
        <v>-0.1482504041674152</v>
      </c>
      <c r="AA152" s="8" t="s">
        <v>318</v>
      </c>
    </row>
    <row r="153" spans="1:27" hidden="1" outlineLevel="1" x14ac:dyDescent="0.25">
      <c r="A153" t="s">
        <v>318</v>
      </c>
      <c r="B153" s="8" t="s">
        <v>318</v>
      </c>
      <c r="C153" s="8" t="s">
        <v>236</v>
      </c>
      <c r="D153" s="9">
        <v>0</v>
      </c>
      <c r="E153" s="9">
        <v>220.83</v>
      </c>
      <c r="F153" s="9">
        <v>0</v>
      </c>
      <c r="G153" s="9">
        <v>220.83</v>
      </c>
      <c r="H153" s="7">
        <f t="shared" si="40"/>
        <v>0</v>
      </c>
      <c r="I153" s="8" t="s">
        <v>318</v>
      </c>
      <c r="J153" s="9">
        <v>2750</v>
      </c>
      <c r="K153" s="9">
        <v>3250</v>
      </c>
      <c r="L153" s="9">
        <v>0</v>
      </c>
      <c r="M153" s="9">
        <v>500</v>
      </c>
      <c r="N153" s="7">
        <f t="shared" si="41"/>
        <v>0.84615384615384615</v>
      </c>
      <c r="O153" s="8" t="s">
        <v>318</v>
      </c>
      <c r="P153" s="9">
        <v>2750</v>
      </c>
      <c r="Q153" s="9">
        <v>3250</v>
      </c>
      <c r="R153" s="9">
        <v>-500</v>
      </c>
      <c r="S153" s="8" t="s">
        <v>318</v>
      </c>
      <c r="T153" s="9">
        <v>3250</v>
      </c>
      <c r="U153" s="9">
        <v>2750</v>
      </c>
      <c r="V153" s="8" t="s">
        <v>318</v>
      </c>
      <c r="W153" s="9">
        <v>0</v>
      </c>
      <c r="X153" s="9">
        <f t="shared" si="49"/>
        <v>2750</v>
      </c>
      <c r="Y153" s="9">
        <f t="shared" si="50"/>
        <v>500</v>
      </c>
      <c r="Z153" s="7">
        <f t="shared" si="42"/>
        <v>0.15384615384615385</v>
      </c>
      <c r="AA153" s="8" t="s">
        <v>318</v>
      </c>
    </row>
    <row r="154" spans="1:27" collapsed="1" x14ac:dyDescent="0.25">
      <c r="A154" t="s">
        <v>318</v>
      </c>
      <c r="B154" s="25" t="s">
        <v>241</v>
      </c>
      <c r="C154" s="25"/>
      <c r="D154" s="16">
        <f>SUM(D155:D165)</f>
        <v>94.919999999999987</v>
      </c>
      <c r="E154" s="16">
        <f>SUM(E155:E165)</f>
        <v>386.22</v>
      </c>
      <c r="F154" s="16">
        <f>SUM(F155:F165)</f>
        <v>0</v>
      </c>
      <c r="G154" s="16">
        <f>SUM(G155:G165)</f>
        <v>291.3</v>
      </c>
      <c r="H154" s="17">
        <f t="shared" si="40"/>
        <v>0.24576666148827089</v>
      </c>
      <c r="I154" s="15" t="s">
        <v>318</v>
      </c>
      <c r="J154" s="16">
        <f>SUM(J155:J165)</f>
        <v>9586.6000000000022</v>
      </c>
      <c r="K154" s="16">
        <f>SUM(K155:K165)</f>
        <v>8875.86</v>
      </c>
      <c r="L154" s="16">
        <f>SUM(L155:L165)</f>
        <v>0</v>
      </c>
      <c r="M154" s="16">
        <f>SUM(M155:M165)</f>
        <v>-710.74000000000024</v>
      </c>
      <c r="N154" s="17">
        <f t="shared" si="41"/>
        <v>1.0800756208412483</v>
      </c>
      <c r="O154" s="15" t="s">
        <v>318</v>
      </c>
      <c r="P154" s="16">
        <f>SUM(P155:P165)</f>
        <v>8284.86</v>
      </c>
      <c r="Q154" s="16">
        <f>SUM(Q155:Q165)</f>
        <v>8875.86</v>
      </c>
      <c r="R154" s="16">
        <f>SUM(R155:R165)</f>
        <v>-591</v>
      </c>
      <c r="S154" s="15" t="s">
        <v>318</v>
      </c>
      <c r="T154" s="16">
        <f t="shared" ref="T154:Y154" si="51">SUM(T155:T165)</f>
        <v>8875.86</v>
      </c>
      <c r="U154" s="16">
        <f t="shared" si="51"/>
        <v>9586.6000000000022</v>
      </c>
      <c r="V154" s="16">
        <f t="shared" si="51"/>
        <v>0</v>
      </c>
      <c r="W154" s="16">
        <f t="shared" si="51"/>
        <v>0</v>
      </c>
      <c r="X154" s="16">
        <f t="shared" si="51"/>
        <v>9586.6000000000022</v>
      </c>
      <c r="Y154" s="16">
        <f t="shared" si="51"/>
        <v>-710.7399999999999</v>
      </c>
      <c r="Z154" s="17">
        <f t="shared" si="42"/>
        <v>-8.0075620841248044E-2</v>
      </c>
      <c r="AA154" s="16"/>
    </row>
    <row r="155" spans="1:27" hidden="1" outlineLevel="1" x14ac:dyDescent="0.25">
      <c r="A155" t="s">
        <v>318</v>
      </c>
      <c r="B155" s="8" t="s">
        <v>318</v>
      </c>
      <c r="C155" s="8" t="s">
        <v>242</v>
      </c>
      <c r="D155" s="9">
        <v>0</v>
      </c>
      <c r="E155" s="9">
        <v>0</v>
      </c>
      <c r="F155" s="9">
        <v>0</v>
      </c>
      <c r="G155" s="9">
        <v>0</v>
      </c>
      <c r="H155" s="7">
        <f t="shared" si="40"/>
        <v>0</v>
      </c>
      <c r="I155" s="8" t="s">
        <v>318</v>
      </c>
      <c r="J155" s="9">
        <v>1276.93</v>
      </c>
      <c r="K155" s="9">
        <v>1277</v>
      </c>
      <c r="L155" s="9">
        <v>0</v>
      </c>
      <c r="M155" s="9">
        <v>7.0000000000000007E-2</v>
      </c>
      <c r="N155" s="7">
        <f t="shared" si="41"/>
        <v>0.99994518402505883</v>
      </c>
      <c r="O155" s="8" t="s">
        <v>318</v>
      </c>
      <c r="P155" s="9">
        <v>1265</v>
      </c>
      <c r="Q155" s="9">
        <v>1277</v>
      </c>
      <c r="R155" s="9">
        <v>-12</v>
      </c>
      <c r="S155" s="8" t="s">
        <v>318</v>
      </c>
      <c r="T155" s="9">
        <v>1277</v>
      </c>
      <c r="U155" s="9">
        <v>1276.93</v>
      </c>
      <c r="V155" s="8" t="s">
        <v>318</v>
      </c>
      <c r="W155" s="9">
        <v>0</v>
      </c>
      <c r="X155" s="9">
        <f t="shared" ref="X155:X165" si="52">U155+IF(V155 = "", 0, V155)+W155</f>
        <v>1276.93</v>
      </c>
      <c r="Y155" s="9">
        <f t="shared" ref="Y155:Y165" si="53">T155-X155</f>
        <v>6.9999999999936335E-2</v>
      </c>
      <c r="Z155" s="7">
        <f t="shared" si="42"/>
        <v>5.4815974941218742E-5</v>
      </c>
      <c r="AA155" s="8" t="s">
        <v>318</v>
      </c>
    </row>
    <row r="156" spans="1:27" hidden="1" outlineLevel="1" x14ac:dyDescent="0.25">
      <c r="A156" t="s">
        <v>318</v>
      </c>
      <c r="B156" s="8" t="s">
        <v>318</v>
      </c>
      <c r="C156" s="8" t="s">
        <v>243</v>
      </c>
      <c r="D156" s="9">
        <v>0</v>
      </c>
      <c r="E156" s="9">
        <v>0</v>
      </c>
      <c r="F156" s="9">
        <v>0</v>
      </c>
      <c r="G156" s="9">
        <v>0</v>
      </c>
      <c r="H156" s="7">
        <f t="shared" ref="H156:H187" si="54">IF(E156&lt;&gt;0, (D156+F156)/E156, 0)</f>
        <v>0</v>
      </c>
      <c r="I156" s="8" t="s">
        <v>318</v>
      </c>
      <c r="J156" s="9">
        <v>3027.99</v>
      </c>
      <c r="K156" s="9">
        <v>2700</v>
      </c>
      <c r="L156" s="9">
        <v>0</v>
      </c>
      <c r="M156" s="9">
        <v>-327.99</v>
      </c>
      <c r="N156" s="7">
        <f t="shared" ref="N156:N187" si="55">IF(K156&lt;&gt;0, (J156+L156)/K156, 0)</f>
        <v>1.1214777777777778</v>
      </c>
      <c r="O156" s="8" t="s">
        <v>318</v>
      </c>
      <c r="P156" s="9">
        <v>2700</v>
      </c>
      <c r="Q156" s="9">
        <v>2700</v>
      </c>
      <c r="R156" s="9">
        <v>0</v>
      </c>
      <c r="S156" s="8" t="s">
        <v>318</v>
      </c>
      <c r="T156" s="9">
        <v>2700</v>
      </c>
      <c r="U156" s="9">
        <v>3027.99</v>
      </c>
      <c r="V156" s="8" t="s">
        <v>318</v>
      </c>
      <c r="W156" s="9">
        <v>0</v>
      </c>
      <c r="X156" s="9">
        <f t="shared" si="52"/>
        <v>3027.99</v>
      </c>
      <c r="Y156" s="9">
        <f t="shared" si="53"/>
        <v>-327.98999999999978</v>
      </c>
      <c r="Z156" s="7">
        <f t="shared" ref="Z156:Z187" si="56">IF(T156&lt;&gt;0, Y156/T156, 0)</f>
        <v>-0.1214777777777777</v>
      </c>
      <c r="AA156" s="8" t="s">
        <v>318</v>
      </c>
    </row>
    <row r="157" spans="1:27" hidden="1" outlineLevel="1" x14ac:dyDescent="0.25">
      <c r="A157" t="s">
        <v>318</v>
      </c>
      <c r="B157" s="8" t="s">
        <v>318</v>
      </c>
      <c r="C157" s="8" t="s">
        <v>244</v>
      </c>
      <c r="D157" s="9">
        <v>0</v>
      </c>
      <c r="E157" s="9">
        <v>0</v>
      </c>
      <c r="F157" s="9">
        <v>0</v>
      </c>
      <c r="G157" s="9">
        <v>0</v>
      </c>
      <c r="H157" s="7">
        <f t="shared" si="54"/>
        <v>0</v>
      </c>
      <c r="I157" s="8" t="s">
        <v>318</v>
      </c>
      <c r="J157" s="9">
        <v>33</v>
      </c>
      <c r="K157" s="9">
        <v>264.18</v>
      </c>
      <c r="L157" s="9">
        <v>0</v>
      </c>
      <c r="M157" s="9">
        <v>231.18</v>
      </c>
      <c r="N157" s="7">
        <f t="shared" si="55"/>
        <v>0.12491483079718374</v>
      </c>
      <c r="O157" s="8" t="s">
        <v>318</v>
      </c>
      <c r="P157" s="9">
        <v>264.18</v>
      </c>
      <c r="Q157" s="9">
        <v>264.18</v>
      </c>
      <c r="R157" s="9">
        <v>0</v>
      </c>
      <c r="S157" s="8" t="s">
        <v>318</v>
      </c>
      <c r="T157" s="9">
        <v>264.18</v>
      </c>
      <c r="U157" s="9">
        <v>33</v>
      </c>
      <c r="V157" s="8" t="s">
        <v>318</v>
      </c>
      <c r="W157" s="9">
        <v>0</v>
      </c>
      <c r="X157" s="9">
        <f t="shared" si="52"/>
        <v>33</v>
      </c>
      <c r="Y157" s="9">
        <f t="shared" si="53"/>
        <v>231.18</v>
      </c>
      <c r="Z157" s="7">
        <f t="shared" si="56"/>
        <v>0.87508516920281632</v>
      </c>
      <c r="AA157" s="8" t="s">
        <v>318</v>
      </c>
    </row>
    <row r="158" spans="1:27" hidden="1" outlineLevel="1" x14ac:dyDescent="0.25">
      <c r="A158" t="s">
        <v>318</v>
      </c>
      <c r="B158" s="8" t="s">
        <v>318</v>
      </c>
      <c r="C158" s="8" t="s">
        <v>245</v>
      </c>
      <c r="D158" s="9">
        <v>0</v>
      </c>
      <c r="E158" s="9">
        <v>124.79</v>
      </c>
      <c r="F158" s="9">
        <v>0</v>
      </c>
      <c r="G158" s="9">
        <v>124.79</v>
      </c>
      <c r="H158" s="7">
        <f t="shared" si="54"/>
        <v>0</v>
      </c>
      <c r="I158" s="8" t="s">
        <v>318</v>
      </c>
      <c r="J158" s="9">
        <v>357.13</v>
      </c>
      <c r="K158" s="9">
        <v>1497.48</v>
      </c>
      <c r="L158" s="9">
        <v>0</v>
      </c>
      <c r="M158" s="9">
        <v>1140.3499999999999</v>
      </c>
      <c r="N158" s="7">
        <f t="shared" si="55"/>
        <v>0.23848732537329378</v>
      </c>
      <c r="O158" s="8" t="s">
        <v>318</v>
      </c>
      <c r="P158" s="9">
        <v>1497.48</v>
      </c>
      <c r="Q158" s="9">
        <v>1497.48</v>
      </c>
      <c r="R158" s="9">
        <v>0</v>
      </c>
      <c r="S158" s="8" t="s">
        <v>318</v>
      </c>
      <c r="T158" s="9">
        <v>1497.48</v>
      </c>
      <c r="U158" s="9">
        <v>357.13</v>
      </c>
      <c r="V158" s="8" t="s">
        <v>318</v>
      </c>
      <c r="W158" s="9">
        <v>0</v>
      </c>
      <c r="X158" s="9">
        <f t="shared" si="52"/>
        <v>357.13</v>
      </c>
      <c r="Y158" s="9">
        <f t="shared" si="53"/>
        <v>1140.3499999999999</v>
      </c>
      <c r="Z158" s="7">
        <f t="shared" si="56"/>
        <v>0.76151267462670613</v>
      </c>
      <c r="AA158" s="8" t="s">
        <v>318</v>
      </c>
    </row>
    <row r="159" spans="1:27" hidden="1" outlineLevel="1" x14ac:dyDescent="0.25">
      <c r="A159" t="s">
        <v>318</v>
      </c>
      <c r="B159" s="8" t="s">
        <v>318</v>
      </c>
      <c r="C159" s="8" t="s">
        <v>247</v>
      </c>
      <c r="D159" s="9">
        <v>0</v>
      </c>
      <c r="E159" s="9">
        <v>8.33</v>
      </c>
      <c r="F159" s="9">
        <v>0</v>
      </c>
      <c r="G159" s="9">
        <v>8.33</v>
      </c>
      <c r="H159" s="7">
        <f t="shared" si="54"/>
        <v>0</v>
      </c>
      <c r="I159" s="8" t="s">
        <v>318</v>
      </c>
      <c r="J159" s="9">
        <v>184.97</v>
      </c>
      <c r="K159" s="9">
        <v>100</v>
      </c>
      <c r="L159" s="9">
        <v>0</v>
      </c>
      <c r="M159" s="9">
        <v>-84.97</v>
      </c>
      <c r="N159" s="7">
        <f t="shared" si="55"/>
        <v>1.8496999999999999</v>
      </c>
      <c r="O159" s="8" t="s">
        <v>318</v>
      </c>
      <c r="P159" s="9">
        <v>100</v>
      </c>
      <c r="Q159" s="9">
        <v>100</v>
      </c>
      <c r="R159" s="9">
        <v>0</v>
      </c>
      <c r="S159" s="8" t="s">
        <v>318</v>
      </c>
      <c r="T159" s="9">
        <v>100</v>
      </c>
      <c r="U159" s="9">
        <v>184.97</v>
      </c>
      <c r="V159" s="8" t="s">
        <v>318</v>
      </c>
      <c r="W159" s="9">
        <v>0</v>
      </c>
      <c r="X159" s="9">
        <f t="shared" si="52"/>
        <v>184.97</v>
      </c>
      <c r="Y159" s="9">
        <f t="shared" si="53"/>
        <v>-84.97</v>
      </c>
      <c r="Z159" s="7">
        <f t="shared" si="56"/>
        <v>-0.84970000000000001</v>
      </c>
      <c r="AA159" s="8" t="s">
        <v>318</v>
      </c>
    </row>
    <row r="160" spans="1:27" hidden="1" outlineLevel="1" x14ac:dyDescent="0.25">
      <c r="A160" t="s">
        <v>318</v>
      </c>
      <c r="B160" s="8" t="s">
        <v>318</v>
      </c>
      <c r="C160" s="8" t="s">
        <v>248</v>
      </c>
      <c r="D160" s="9">
        <v>93.32</v>
      </c>
      <c r="E160" s="9">
        <v>55.83</v>
      </c>
      <c r="F160" s="9">
        <v>0</v>
      </c>
      <c r="G160" s="9">
        <v>-37.49</v>
      </c>
      <c r="H160" s="7">
        <f t="shared" si="54"/>
        <v>1.6715027762851513</v>
      </c>
      <c r="I160" s="8" t="s">
        <v>318</v>
      </c>
      <c r="J160" s="9">
        <v>773.53</v>
      </c>
      <c r="K160" s="9">
        <v>670</v>
      </c>
      <c r="L160" s="9">
        <v>0</v>
      </c>
      <c r="M160" s="9">
        <v>-103.53</v>
      </c>
      <c r="N160" s="7">
        <f t="shared" si="55"/>
        <v>1.1545223880597015</v>
      </c>
      <c r="O160" s="8" t="s">
        <v>318</v>
      </c>
      <c r="P160" s="9">
        <v>670</v>
      </c>
      <c r="Q160" s="9">
        <v>670</v>
      </c>
      <c r="R160" s="9">
        <v>0</v>
      </c>
      <c r="S160" s="8" t="s">
        <v>318</v>
      </c>
      <c r="T160" s="9">
        <v>670</v>
      </c>
      <c r="U160" s="9">
        <v>773.53</v>
      </c>
      <c r="V160" s="8" t="s">
        <v>318</v>
      </c>
      <c r="W160" s="9">
        <v>0</v>
      </c>
      <c r="X160" s="9">
        <f t="shared" si="52"/>
        <v>773.53</v>
      </c>
      <c r="Y160" s="9">
        <f t="shared" si="53"/>
        <v>-103.52999999999997</v>
      </c>
      <c r="Z160" s="7">
        <f t="shared" si="56"/>
        <v>-0.15452238805970145</v>
      </c>
      <c r="AA160" s="8" t="s">
        <v>318</v>
      </c>
    </row>
    <row r="161" spans="1:27" hidden="1" outlineLevel="1" x14ac:dyDescent="0.25">
      <c r="A161" t="s">
        <v>318</v>
      </c>
      <c r="B161" s="8" t="s">
        <v>318</v>
      </c>
      <c r="C161" s="8" t="s">
        <v>249</v>
      </c>
      <c r="D161" s="9">
        <v>0</v>
      </c>
      <c r="E161" s="9">
        <v>0</v>
      </c>
      <c r="F161" s="9">
        <v>0</v>
      </c>
      <c r="G161" s="9">
        <v>0</v>
      </c>
      <c r="H161" s="7">
        <f t="shared" si="54"/>
        <v>0</v>
      </c>
      <c r="I161" s="8" t="s">
        <v>318</v>
      </c>
      <c r="J161" s="9">
        <v>342.42</v>
      </c>
      <c r="K161" s="9">
        <v>0</v>
      </c>
      <c r="L161" s="9">
        <v>0</v>
      </c>
      <c r="M161" s="9">
        <v>-342.42</v>
      </c>
      <c r="N161" s="7">
        <f t="shared" si="55"/>
        <v>0</v>
      </c>
      <c r="O161" s="8" t="s">
        <v>318</v>
      </c>
      <c r="P161" s="9">
        <v>0</v>
      </c>
      <c r="Q161" s="9">
        <v>0</v>
      </c>
      <c r="R161" s="9">
        <v>0</v>
      </c>
      <c r="S161" s="8" t="s">
        <v>318</v>
      </c>
      <c r="T161" s="9">
        <v>0</v>
      </c>
      <c r="U161" s="9">
        <v>342.42</v>
      </c>
      <c r="V161" s="8" t="s">
        <v>318</v>
      </c>
      <c r="W161" s="9">
        <v>0</v>
      </c>
      <c r="X161" s="9">
        <f t="shared" si="52"/>
        <v>342.42</v>
      </c>
      <c r="Y161" s="9">
        <f t="shared" si="53"/>
        <v>-342.42</v>
      </c>
      <c r="Z161" s="7">
        <f t="shared" si="56"/>
        <v>0</v>
      </c>
      <c r="AA161" s="8" t="s">
        <v>318</v>
      </c>
    </row>
    <row r="162" spans="1:27" hidden="1" outlineLevel="1" x14ac:dyDescent="0.25">
      <c r="A162" t="s">
        <v>318</v>
      </c>
      <c r="B162" s="8" t="s">
        <v>318</v>
      </c>
      <c r="C162" s="8" t="s">
        <v>250</v>
      </c>
      <c r="D162" s="9">
        <v>0</v>
      </c>
      <c r="E162" s="9">
        <v>0</v>
      </c>
      <c r="F162" s="9">
        <v>0</v>
      </c>
      <c r="G162" s="9">
        <v>0</v>
      </c>
      <c r="H162" s="7">
        <f t="shared" si="54"/>
        <v>0</v>
      </c>
      <c r="I162" s="8" t="s">
        <v>318</v>
      </c>
      <c r="J162" s="9">
        <v>239.39</v>
      </c>
      <c r="K162" s="9">
        <v>0</v>
      </c>
      <c r="L162" s="9">
        <v>0</v>
      </c>
      <c r="M162" s="9">
        <v>-239.39</v>
      </c>
      <c r="N162" s="7">
        <f t="shared" si="55"/>
        <v>0</v>
      </c>
      <c r="O162" s="8" t="s">
        <v>318</v>
      </c>
      <c r="P162" s="9">
        <v>0</v>
      </c>
      <c r="Q162" s="9">
        <v>0</v>
      </c>
      <c r="R162" s="9">
        <v>0</v>
      </c>
      <c r="S162" s="8" t="s">
        <v>318</v>
      </c>
      <c r="T162" s="9">
        <v>0</v>
      </c>
      <c r="U162" s="9">
        <v>239.39</v>
      </c>
      <c r="V162" s="8" t="s">
        <v>318</v>
      </c>
      <c r="W162" s="9">
        <v>0</v>
      </c>
      <c r="X162" s="9">
        <f t="shared" si="52"/>
        <v>239.39</v>
      </c>
      <c r="Y162" s="9">
        <f t="shared" si="53"/>
        <v>-239.39</v>
      </c>
      <c r="Z162" s="7">
        <f t="shared" si="56"/>
        <v>0</v>
      </c>
      <c r="AA162" s="8" t="s">
        <v>318</v>
      </c>
    </row>
    <row r="163" spans="1:27" hidden="1" outlineLevel="1" x14ac:dyDescent="0.25">
      <c r="A163" t="s">
        <v>318</v>
      </c>
      <c r="B163" s="8" t="s">
        <v>318</v>
      </c>
      <c r="C163" s="8" t="s">
        <v>251</v>
      </c>
      <c r="D163" s="9">
        <v>0</v>
      </c>
      <c r="E163" s="9">
        <v>37.42</v>
      </c>
      <c r="F163" s="9">
        <v>0</v>
      </c>
      <c r="G163" s="9">
        <v>37.42</v>
      </c>
      <c r="H163" s="7">
        <f t="shared" si="54"/>
        <v>0</v>
      </c>
      <c r="I163" s="8" t="s">
        <v>318</v>
      </c>
      <c r="J163" s="9">
        <v>806.8</v>
      </c>
      <c r="K163" s="9">
        <v>449</v>
      </c>
      <c r="L163" s="9">
        <v>0</v>
      </c>
      <c r="M163" s="9">
        <v>-357.8</v>
      </c>
      <c r="N163" s="7">
        <f t="shared" si="55"/>
        <v>1.7968819599109129</v>
      </c>
      <c r="O163" s="8" t="s">
        <v>318</v>
      </c>
      <c r="P163" s="9">
        <v>320</v>
      </c>
      <c r="Q163" s="9">
        <v>449</v>
      </c>
      <c r="R163" s="9">
        <v>-129</v>
      </c>
      <c r="S163" s="8" t="s">
        <v>318</v>
      </c>
      <c r="T163" s="9">
        <v>449</v>
      </c>
      <c r="U163" s="9">
        <v>806.8</v>
      </c>
      <c r="V163" s="8" t="s">
        <v>318</v>
      </c>
      <c r="W163" s="9">
        <v>0</v>
      </c>
      <c r="X163" s="9">
        <f t="shared" si="52"/>
        <v>806.8</v>
      </c>
      <c r="Y163" s="9">
        <f t="shared" si="53"/>
        <v>-357.79999999999995</v>
      </c>
      <c r="Z163" s="7">
        <f t="shared" si="56"/>
        <v>-0.79688195991091304</v>
      </c>
      <c r="AA163" s="8" t="s">
        <v>318</v>
      </c>
    </row>
    <row r="164" spans="1:27" hidden="1" outlineLevel="1" x14ac:dyDescent="0.25">
      <c r="A164" t="s">
        <v>318</v>
      </c>
      <c r="B164" s="8" t="s">
        <v>318</v>
      </c>
      <c r="C164" s="8" t="s">
        <v>252</v>
      </c>
      <c r="D164" s="9">
        <v>1.6</v>
      </c>
      <c r="E164" s="9">
        <v>62.5</v>
      </c>
      <c r="F164" s="9">
        <v>0</v>
      </c>
      <c r="G164" s="9">
        <v>60.9</v>
      </c>
      <c r="H164" s="7">
        <f t="shared" si="54"/>
        <v>2.5600000000000001E-2</v>
      </c>
      <c r="I164" s="8" t="s">
        <v>318</v>
      </c>
      <c r="J164" s="9">
        <v>1557.24</v>
      </c>
      <c r="K164" s="9">
        <v>750</v>
      </c>
      <c r="L164" s="9">
        <v>0</v>
      </c>
      <c r="M164" s="9">
        <v>-807.24</v>
      </c>
      <c r="N164" s="7">
        <f t="shared" si="55"/>
        <v>2.0763199999999999</v>
      </c>
      <c r="O164" s="8" t="s">
        <v>318</v>
      </c>
      <c r="P164" s="9">
        <v>300</v>
      </c>
      <c r="Q164" s="9">
        <v>750</v>
      </c>
      <c r="R164" s="9">
        <v>-450</v>
      </c>
      <c r="S164" s="8" t="s">
        <v>318</v>
      </c>
      <c r="T164" s="9">
        <v>750</v>
      </c>
      <c r="U164" s="9">
        <v>1557.24</v>
      </c>
      <c r="V164" s="8" t="s">
        <v>318</v>
      </c>
      <c r="W164" s="9">
        <v>0</v>
      </c>
      <c r="X164" s="9">
        <f t="shared" si="52"/>
        <v>1557.24</v>
      </c>
      <c r="Y164" s="9">
        <f t="shared" si="53"/>
        <v>-807.24</v>
      </c>
      <c r="Z164" s="7">
        <f t="shared" si="56"/>
        <v>-1.0763199999999999</v>
      </c>
      <c r="AA164" s="8" t="s">
        <v>318</v>
      </c>
    </row>
    <row r="165" spans="1:27" hidden="1" outlineLevel="1" x14ac:dyDescent="0.25">
      <c r="A165" t="s">
        <v>318</v>
      </c>
      <c r="B165" s="8" t="s">
        <v>318</v>
      </c>
      <c r="C165" s="8" t="s">
        <v>253</v>
      </c>
      <c r="D165" s="9">
        <v>0</v>
      </c>
      <c r="E165" s="9">
        <v>97.35</v>
      </c>
      <c r="F165" s="9">
        <v>0</v>
      </c>
      <c r="G165" s="9">
        <v>97.35</v>
      </c>
      <c r="H165" s="7">
        <f t="shared" si="54"/>
        <v>0</v>
      </c>
      <c r="I165" s="8" t="s">
        <v>318</v>
      </c>
      <c r="J165" s="9">
        <v>987.2</v>
      </c>
      <c r="K165" s="9">
        <v>1168.2</v>
      </c>
      <c r="L165" s="9">
        <v>0</v>
      </c>
      <c r="M165" s="9">
        <v>181</v>
      </c>
      <c r="N165" s="7">
        <f t="shared" si="55"/>
        <v>0.84506077726416706</v>
      </c>
      <c r="O165" s="8" t="s">
        <v>318</v>
      </c>
      <c r="P165" s="9">
        <v>1168.2</v>
      </c>
      <c r="Q165" s="9">
        <v>1168.2</v>
      </c>
      <c r="R165" s="9">
        <v>0</v>
      </c>
      <c r="S165" s="8" t="s">
        <v>318</v>
      </c>
      <c r="T165" s="9">
        <v>1168.2</v>
      </c>
      <c r="U165" s="9">
        <v>987.2</v>
      </c>
      <c r="V165" s="8" t="s">
        <v>318</v>
      </c>
      <c r="W165" s="9">
        <v>0</v>
      </c>
      <c r="X165" s="9">
        <f t="shared" si="52"/>
        <v>987.2</v>
      </c>
      <c r="Y165" s="9">
        <f t="shared" si="53"/>
        <v>181</v>
      </c>
      <c r="Z165" s="7">
        <f t="shared" si="56"/>
        <v>0.15493922273583291</v>
      </c>
      <c r="AA165" s="8" t="s">
        <v>318</v>
      </c>
    </row>
    <row r="166" spans="1:27" collapsed="1" x14ac:dyDescent="0.25">
      <c r="A166" t="s">
        <v>318</v>
      </c>
      <c r="B166" s="25" t="s">
        <v>271</v>
      </c>
      <c r="C166" s="25"/>
      <c r="D166" s="16">
        <f>SUM(D167:D178)</f>
        <v>1095.17</v>
      </c>
      <c r="E166" s="16">
        <f>SUM(E167:E178)</f>
        <v>207.75</v>
      </c>
      <c r="F166" s="16">
        <f>SUM(F167:F178)</f>
        <v>0</v>
      </c>
      <c r="G166" s="16">
        <f>SUM(G167:G178)</f>
        <v>-887.42000000000007</v>
      </c>
      <c r="H166" s="17">
        <f t="shared" si="54"/>
        <v>5.2715764139590862</v>
      </c>
      <c r="I166" s="15" t="s">
        <v>318</v>
      </c>
      <c r="J166" s="16">
        <f>SUM(J167:J178)</f>
        <v>20080.579999999998</v>
      </c>
      <c r="K166" s="16">
        <f>SUM(K167:K178)</f>
        <v>24060</v>
      </c>
      <c r="L166" s="16">
        <f>SUM(L167:L178)</f>
        <v>0</v>
      </c>
      <c r="M166" s="16">
        <f>SUM(M167:M178)</f>
        <v>3979.4199999999992</v>
      </c>
      <c r="N166" s="17">
        <f t="shared" si="55"/>
        <v>0.83460432252701566</v>
      </c>
      <c r="O166" s="15" t="s">
        <v>318</v>
      </c>
      <c r="P166" s="16">
        <f>SUM(P167:P178)</f>
        <v>24022.600000000002</v>
      </c>
      <c r="Q166" s="16">
        <f>SUM(Q167:Q178)</f>
        <v>24060</v>
      </c>
      <c r="R166" s="16">
        <f>SUM(R167:R178)</f>
        <v>-37.399999999999984</v>
      </c>
      <c r="S166" s="15" t="s">
        <v>318</v>
      </c>
      <c r="T166" s="16">
        <f t="shared" ref="T166:Y166" si="57">SUM(T167:T178)</f>
        <v>24060</v>
      </c>
      <c r="U166" s="16">
        <f t="shared" si="57"/>
        <v>20080.579999999998</v>
      </c>
      <c r="V166" s="16">
        <f t="shared" si="57"/>
        <v>0</v>
      </c>
      <c r="W166" s="16">
        <f t="shared" si="57"/>
        <v>0</v>
      </c>
      <c r="X166" s="16">
        <f t="shared" si="57"/>
        <v>20080.579999999998</v>
      </c>
      <c r="Y166" s="16">
        <f t="shared" si="57"/>
        <v>3979.4199999999996</v>
      </c>
      <c r="Z166" s="17">
        <f t="shared" si="56"/>
        <v>0.1653956774729842</v>
      </c>
      <c r="AA166" s="16"/>
    </row>
    <row r="167" spans="1:27" hidden="1" outlineLevel="1" x14ac:dyDescent="0.25">
      <c r="A167" t="s">
        <v>318</v>
      </c>
      <c r="B167" s="8" t="s">
        <v>318</v>
      </c>
      <c r="C167" s="8" t="s">
        <v>272</v>
      </c>
      <c r="D167" s="9">
        <v>0</v>
      </c>
      <c r="E167" s="9">
        <v>0</v>
      </c>
      <c r="F167" s="9">
        <v>0</v>
      </c>
      <c r="G167" s="9">
        <v>0</v>
      </c>
      <c r="H167" s="7">
        <f t="shared" si="54"/>
        <v>0</v>
      </c>
      <c r="I167" s="8" t="s">
        <v>318</v>
      </c>
      <c r="J167" s="9">
        <v>1551.06</v>
      </c>
      <c r="K167" s="9">
        <v>1551</v>
      </c>
      <c r="L167" s="9">
        <v>0</v>
      </c>
      <c r="M167" s="9">
        <v>-0.06</v>
      </c>
      <c r="N167" s="7">
        <f t="shared" si="55"/>
        <v>1.0000386847195357</v>
      </c>
      <c r="O167" s="8" t="s">
        <v>318</v>
      </c>
      <c r="P167" s="9">
        <v>1510.49</v>
      </c>
      <c r="Q167" s="9">
        <v>1551</v>
      </c>
      <c r="R167" s="9">
        <v>-40.51</v>
      </c>
      <c r="S167" s="8" t="s">
        <v>318</v>
      </c>
      <c r="T167" s="9">
        <v>1551</v>
      </c>
      <c r="U167" s="9">
        <v>1551.06</v>
      </c>
      <c r="V167" s="8" t="s">
        <v>318</v>
      </c>
      <c r="W167" s="9">
        <v>0</v>
      </c>
      <c r="X167" s="9">
        <f t="shared" ref="X167:X178" si="58">U167+IF(V167 = "", 0, V167)+W167</f>
        <v>1551.06</v>
      </c>
      <c r="Y167" s="9">
        <f t="shared" ref="Y167:Y178" si="59">T167-X167</f>
        <v>-5.999999999994543E-2</v>
      </c>
      <c r="Z167" s="7">
        <f t="shared" si="56"/>
        <v>-3.8684719535748181E-5</v>
      </c>
      <c r="AA167" s="8" t="s">
        <v>318</v>
      </c>
    </row>
    <row r="168" spans="1:27" hidden="1" outlineLevel="1" x14ac:dyDescent="0.25">
      <c r="A168" t="s">
        <v>318</v>
      </c>
      <c r="B168" s="8" t="s">
        <v>318</v>
      </c>
      <c r="C168" s="8" t="s">
        <v>273</v>
      </c>
      <c r="D168" s="9">
        <v>0</v>
      </c>
      <c r="E168" s="9">
        <v>0</v>
      </c>
      <c r="F168" s="9">
        <v>0</v>
      </c>
      <c r="G168" s="9">
        <v>0</v>
      </c>
      <c r="H168" s="7">
        <f t="shared" si="54"/>
        <v>0</v>
      </c>
      <c r="I168" s="8" t="s">
        <v>318</v>
      </c>
      <c r="J168" s="9">
        <v>0</v>
      </c>
      <c r="K168" s="9">
        <v>198</v>
      </c>
      <c r="L168" s="9">
        <v>0</v>
      </c>
      <c r="M168" s="9">
        <v>198</v>
      </c>
      <c r="N168" s="7">
        <f t="shared" si="55"/>
        <v>0</v>
      </c>
      <c r="O168" s="8" t="s">
        <v>318</v>
      </c>
      <c r="P168" s="9">
        <v>907.2</v>
      </c>
      <c r="Q168" s="9">
        <v>198</v>
      </c>
      <c r="R168" s="9">
        <v>709.2</v>
      </c>
      <c r="S168" s="8" t="s">
        <v>318</v>
      </c>
      <c r="T168" s="9">
        <v>198</v>
      </c>
      <c r="U168" s="9">
        <v>0</v>
      </c>
      <c r="V168" s="8" t="s">
        <v>318</v>
      </c>
      <c r="W168" s="9">
        <v>0</v>
      </c>
      <c r="X168" s="9">
        <f t="shared" si="58"/>
        <v>0</v>
      </c>
      <c r="Y168" s="9">
        <f t="shared" si="59"/>
        <v>198</v>
      </c>
      <c r="Z168" s="7">
        <f t="shared" si="56"/>
        <v>1</v>
      </c>
      <c r="AA168" s="8" t="s">
        <v>318</v>
      </c>
    </row>
    <row r="169" spans="1:27" hidden="1" outlineLevel="1" x14ac:dyDescent="0.25">
      <c r="A169" t="s">
        <v>318</v>
      </c>
      <c r="B169" s="8" t="s">
        <v>318</v>
      </c>
      <c r="C169" s="8" t="s">
        <v>274</v>
      </c>
      <c r="D169" s="9">
        <v>0</v>
      </c>
      <c r="E169" s="9">
        <v>0</v>
      </c>
      <c r="F169" s="9">
        <v>0</v>
      </c>
      <c r="G169" s="9">
        <v>0</v>
      </c>
      <c r="H169" s="7">
        <f t="shared" si="54"/>
        <v>0</v>
      </c>
      <c r="I169" s="8" t="s">
        <v>318</v>
      </c>
      <c r="J169" s="9">
        <v>4497.22</v>
      </c>
      <c r="K169" s="9">
        <v>10000</v>
      </c>
      <c r="L169" s="9">
        <v>0</v>
      </c>
      <c r="M169" s="9">
        <v>5502.78</v>
      </c>
      <c r="N169" s="7">
        <f t="shared" si="55"/>
        <v>0.44972200000000001</v>
      </c>
      <c r="O169" s="8" t="s">
        <v>318</v>
      </c>
      <c r="P169" s="9">
        <v>9224.5400000000009</v>
      </c>
      <c r="Q169" s="9">
        <v>10000</v>
      </c>
      <c r="R169" s="9">
        <v>-775.46</v>
      </c>
      <c r="S169" s="8" t="s">
        <v>318</v>
      </c>
      <c r="T169" s="9">
        <v>10000</v>
      </c>
      <c r="U169" s="9">
        <v>4497.22</v>
      </c>
      <c r="V169" s="8" t="s">
        <v>318</v>
      </c>
      <c r="W169" s="9">
        <v>0</v>
      </c>
      <c r="X169" s="9">
        <f t="shared" si="58"/>
        <v>4497.22</v>
      </c>
      <c r="Y169" s="9">
        <f t="shared" si="59"/>
        <v>5502.78</v>
      </c>
      <c r="Z169" s="7">
        <f t="shared" si="56"/>
        <v>0.55027799999999993</v>
      </c>
      <c r="AA169" s="8" t="s">
        <v>318</v>
      </c>
    </row>
    <row r="170" spans="1:27" hidden="1" outlineLevel="1" x14ac:dyDescent="0.25">
      <c r="A170" t="s">
        <v>318</v>
      </c>
      <c r="B170" s="8" t="s">
        <v>318</v>
      </c>
      <c r="C170" s="8" t="s">
        <v>275</v>
      </c>
      <c r="D170" s="9">
        <v>0</v>
      </c>
      <c r="E170" s="9">
        <v>41.67</v>
      </c>
      <c r="F170" s="9">
        <v>0</v>
      </c>
      <c r="G170" s="9">
        <v>41.67</v>
      </c>
      <c r="H170" s="7">
        <f t="shared" si="54"/>
        <v>0</v>
      </c>
      <c r="I170" s="8" t="s">
        <v>318</v>
      </c>
      <c r="J170" s="9">
        <v>1000</v>
      </c>
      <c r="K170" s="9">
        <v>1500</v>
      </c>
      <c r="L170" s="9">
        <v>0</v>
      </c>
      <c r="M170" s="9">
        <v>500</v>
      </c>
      <c r="N170" s="7">
        <f t="shared" si="55"/>
        <v>0.66666666666666663</v>
      </c>
      <c r="O170" s="8" t="s">
        <v>318</v>
      </c>
      <c r="P170" s="9">
        <v>1500</v>
      </c>
      <c r="Q170" s="9">
        <v>1500</v>
      </c>
      <c r="R170" s="9">
        <v>0</v>
      </c>
      <c r="S170" s="8" t="s">
        <v>318</v>
      </c>
      <c r="T170" s="9">
        <v>1500</v>
      </c>
      <c r="U170" s="9">
        <v>1000</v>
      </c>
      <c r="V170" s="8" t="s">
        <v>318</v>
      </c>
      <c r="W170" s="9">
        <v>0</v>
      </c>
      <c r="X170" s="9">
        <f t="shared" si="58"/>
        <v>1000</v>
      </c>
      <c r="Y170" s="9">
        <f t="shared" si="59"/>
        <v>500</v>
      </c>
      <c r="Z170" s="7">
        <f t="shared" si="56"/>
        <v>0.33333333333333331</v>
      </c>
      <c r="AA170" s="8" t="s">
        <v>318</v>
      </c>
    </row>
    <row r="171" spans="1:27" hidden="1" outlineLevel="1" x14ac:dyDescent="0.25">
      <c r="A171" t="s">
        <v>318</v>
      </c>
      <c r="B171" s="8" t="s">
        <v>318</v>
      </c>
      <c r="C171" s="8" t="s">
        <v>276</v>
      </c>
      <c r="D171" s="9">
        <v>712.5</v>
      </c>
      <c r="E171" s="9">
        <v>0</v>
      </c>
      <c r="F171" s="9">
        <v>0</v>
      </c>
      <c r="G171" s="9">
        <v>-712.5</v>
      </c>
      <c r="H171" s="7">
        <f t="shared" si="54"/>
        <v>0</v>
      </c>
      <c r="I171" s="8" t="s">
        <v>318</v>
      </c>
      <c r="J171" s="9">
        <v>2880</v>
      </c>
      <c r="K171" s="9">
        <v>513</v>
      </c>
      <c r="L171" s="9">
        <v>0</v>
      </c>
      <c r="M171" s="9">
        <v>-2367</v>
      </c>
      <c r="N171" s="7">
        <f t="shared" si="55"/>
        <v>5.6140350877192979</v>
      </c>
      <c r="O171" s="8" t="s">
        <v>318</v>
      </c>
      <c r="P171" s="9">
        <v>500</v>
      </c>
      <c r="Q171" s="9">
        <v>513</v>
      </c>
      <c r="R171" s="9">
        <v>-13</v>
      </c>
      <c r="S171" s="8" t="s">
        <v>318</v>
      </c>
      <c r="T171" s="9">
        <v>513</v>
      </c>
      <c r="U171" s="9">
        <v>2880</v>
      </c>
      <c r="V171" s="8" t="s">
        <v>318</v>
      </c>
      <c r="W171" s="9">
        <v>0</v>
      </c>
      <c r="X171" s="9">
        <f t="shared" si="58"/>
        <v>2880</v>
      </c>
      <c r="Y171" s="9">
        <f t="shared" si="59"/>
        <v>-2367</v>
      </c>
      <c r="Z171" s="7">
        <f t="shared" si="56"/>
        <v>-4.6140350877192979</v>
      </c>
      <c r="AA171" s="8" t="s">
        <v>318</v>
      </c>
    </row>
    <row r="172" spans="1:27" hidden="1" outlineLevel="1" x14ac:dyDescent="0.25">
      <c r="A172" t="s">
        <v>318</v>
      </c>
      <c r="B172" s="8" t="s">
        <v>318</v>
      </c>
      <c r="C172" s="8" t="s">
        <v>277</v>
      </c>
      <c r="D172" s="9">
        <v>0</v>
      </c>
      <c r="E172" s="9">
        <v>0</v>
      </c>
      <c r="F172" s="9">
        <v>0</v>
      </c>
      <c r="G172" s="9">
        <v>0</v>
      </c>
      <c r="H172" s="7">
        <f t="shared" si="54"/>
        <v>0</v>
      </c>
      <c r="I172" s="8" t="s">
        <v>318</v>
      </c>
      <c r="J172" s="9">
        <v>1516</v>
      </c>
      <c r="K172" s="9">
        <v>1516</v>
      </c>
      <c r="L172" s="9">
        <v>0</v>
      </c>
      <c r="M172" s="9">
        <v>0</v>
      </c>
      <c r="N172" s="7">
        <f t="shared" si="55"/>
        <v>1</v>
      </c>
      <c r="O172" s="8" t="s">
        <v>318</v>
      </c>
      <c r="P172" s="9">
        <v>1904</v>
      </c>
      <c r="Q172" s="9">
        <v>1516</v>
      </c>
      <c r="R172" s="9">
        <v>388</v>
      </c>
      <c r="S172" s="8" t="s">
        <v>318</v>
      </c>
      <c r="T172" s="9">
        <v>1516</v>
      </c>
      <c r="U172" s="9">
        <v>1516</v>
      </c>
      <c r="V172" s="8" t="s">
        <v>318</v>
      </c>
      <c r="W172" s="9">
        <v>0</v>
      </c>
      <c r="X172" s="9">
        <f t="shared" si="58"/>
        <v>1516</v>
      </c>
      <c r="Y172" s="9">
        <f t="shared" si="59"/>
        <v>0</v>
      </c>
      <c r="Z172" s="7">
        <f t="shared" si="56"/>
        <v>0</v>
      </c>
      <c r="AA172" s="8" t="s">
        <v>318</v>
      </c>
    </row>
    <row r="173" spans="1:27" hidden="1" outlineLevel="1" x14ac:dyDescent="0.25">
      <c r="A173" t="s">
        <v>318</v>
      </c>
      <c r="B173" s="8" t="s">
        <v>318</v>
      </c>
      <c r="C173" s="8" t="s">
        <v>278</v>
      </c>
      <c r="D173" s="9">
        <v>362.47</v>
      </c>
      <c r="E173" s="9">
        <v>166.08</v>
      </c>
      <c r="F173" s="9">
        <v>0</v>
      </c>
      <c r="G173" s="9">
        <v>-196.39</v>
      </c>
      <c r="H173" s="7">
        <f t="shared" si="54"/>
        <v>2.1825024084778422</v>
      </c>
      <c r="I173" s="8" t="s">
        <v>318</v>
      </c>
      <c r="J173" s="9">
        <v>2299.9299999999998</v>
      </c>
      <c r="K173" s="9">
        <v>1993</v>
      </c>
      <c r="L173" s="9">
        <v>0</v>
      </c>
      <c r="M173" s="9">
        <v>-306.93</v>
      </c>
      <c r="N173" s="7">
        <f t="shared" si="55"/>
        <v>1.1540040140491721</v>
      </c>
      <c r="O173" s="8" t="s">
        <v>318</v>
      </c>
      <c r="P173" s="9">
        <v>1869</v>
      </c>
      <c r="Q173" s="9">
        <v>1993</v>
      </c>
      <c r="R173" s="9">
        <v>-124</v>
      </c>
      <c r="S173" s="8" t="s">
        <v>318</v>
      </c>
      <c r="T173" s="9">
        <v>1993</v>
      </c>
      <c r="U173" s="9">
        <v>2299.9299999999998</v>
      </c>
      <c r="V173" s="8" t="s">
        <v>318</v>
      </c>
      <c r="W173" s="9">
        <v>0</v>
      </c>
      <c r="X173" s="9">
        <f t="shared" si="58"/>
        <v>2299.9299999999998</v>
      </c>
      <c r="Y173" s="9">
        <f t="shared" si="59"/>
        <v>-306.92999999999984</v>
      </c>
      <c r="Z173" s="7">
        <f t="shared" si="56"/>
        <v>-0.15400401404917202</v>
      </c>
      <c r="AA173" s="8" t="s">
        <v>318</v>
      </c>
    </row>
    <row r="174" spans="1:27" hidden="1" outlineLevel="1" x14ac:dyDescent="0.25">
      <c r="A174" t="s">
        <v>318</v>
      </c>
      <c r="B174" s="8" t="s">
        <v>318</v>
      </c>
      <c r="C174" s="8" t="s">
        <v>279</v>
      </c>
      <c r="D174" s="9">
        <v>0</v>
      </c>
      <c r="E174" s="9">
        <v>0</v>
      </c>
      <c r="F174" s="9">
        <v>0</v>
      </c>
      <c r="G174" s="9">
        <v>0</v>
      </c>
      <c r="H174" s="7">
        <f t="shared" si="54"/>
        <v>0</v>
      </c>
      <c r="I174" s="8" t="s">
        <v>318</v>
      </c>
      <c r="J174" s="9">
        <v>2462</v>
      </c>
      <c r="K174" s="9">
        <v>2462</v>
      </c>
      <c r="L174" s="9">
        <v>0</v>
      </c>
      <c r="M174" s="9">
        <v>0</v>
      </c>
      <c r="N174" s="7">
        <f t="shared" si="55"/>
        <v>1</v>
      </c>
      <c r="O174" s="8" t="s">
        <v>318</v>
      </c>
      <c r="P174" s="9">
        <v>1491</v>
      </c>
      <c r="Q174" s="9">
        <v>2462</v>
      </c>
      <c r="R174" s="9">
        <v>-971</v>
      </c>
      <c r="S174" s="8" t="s">
        <v>318</v>
      </c>
      <c r="T174" s="9">
        <v>2462</v>
      </c>
      <c r="U174" s="9">
        <v>2462</v>
      </c>
      <c r="V174" s="8" t="s">
        <v>318</v>
      </c>
      <c r="W174" s="9">
        <v>0</v>
      </c>
      <c r="X174" s="9">
        <f t="shared" si="58"/>
        <v>2462</v>
      </c>
      <c r="Y174" s="9">
        <f t="shared" si="59"/>
        <v>0</v>
      </c>
      <c r="Z174" s="7">
        <f t="shared" si="56"/>
        <v>0</v>
      </c>
      <c r="AA174" s="8" t="s">
        <v>318</v>
      </c>
    </row>
    <row r="175" spans="1:27" hidden="1" outlineLevel="1" x14ac:dyDescent="0.25">
      <c r="A175" t="s">
        <v>318</v>
      </c>
      <c r="B175" s="8" t="s">
        <v>318</v>
      </c>
      <c r="C175" s="8" t="s">
        <v>280</v>
      </c>
      <c r="D175" s="9">
        <v>0</v>
      </c>
      <c r="E175" s="9">
        <v>0</v>
      </c>
      <c r="F175" s="9">
        <v>0</v>
      </c>
      <c r="G175" s="9">
        <v>0</v>
      </c>
      <c r="H175" s="7">
        <f t="shared" si="54"/>
        <v>0</v>
      </c>
      <c r="I175" s="8" t="s">
        <v>318</v>
      </c>
      <c r="J175" s="9">
        <v>1370</v>
      </c>
      <c r="K175" s="9">
        <v>1400</v>
      </c>
      <c r="L175" s="9">
        <v>0</v>
      </c>
      <c r="M175" s="9">
        <v>30</v>
      </c>
      <c r="N175" s="7">
        <f t="shared" si="55"/>
        <v>0.97857142857142854</v>
      </c>
      <c r="O175" s="8" t="s">
        <v>318</v>
      </c>
      <c r="P175" s="9">
        <v>1400</v>
      </c>
      <c r="Q175" s="9">
        <v>1400</v>
      </c>
      <c r="R175" s="9">
        <v>0</v>
      </c>
      <c r="S175" s="8" t="s">
        <v>318</v>
      </c>
      <c r="T175" s="9">
        <v>1400</v>
      </c>
      <c r="U175" s="9">
        <v>1370</v>
      </c>
      <c r="V175" s="8" t="s">
        <v>318</v>
      </c>
      <c r="W175" s="9">
        <v>0</v>
      </c>
      <c r="X175" s="9">
        <f t="shared" si="58"/>
        <v>1370</v>
      </c>
      <c r="Y175" s="9">
        <f t="shared" si="59"/>
        <v>30</v>
      </c>
      <c r="Z175" s="7">
        <f t="shared" si="56"/>
        <v>2.1428571428571429E-2</v>
      </c>
      <c r="AA175" s="8" t="s">
        <v>318</v>
      </c>
    </row>
    <row r="176" spans="1:27" hidden="1" outlineLevel="1" x14ac:dyDescent="0.25">
      <c r="A176" t="s">
        <v>318</v>
      </c>
      <c r="B176" s="8" t="s">
        <v>318</v>
      </c>
      <c r="C176" s="8" t="s">
        <v>281</v>
      </c>
      <c r="D176" s="9">
        <v>0</v>
      </c>
      <c r="E176" s="9">
        <v>0</v>
      </c>
      <c r="F176" s="9">
        <v>0</v>
      </c>
      <c r="G176" s="9">
        <v>0</v>
      </c>
      <c r="H176" s="7">
        <f t="shared" si="54"/>
        <v>0</v>
      </c>
      <c r="I176" s="8" t="s">
        <v>318</v>
      </c>
      <c r="J176" s="9">
        <v>1629.8</v>
      </c>
      <c r="K176" s="9">
        <v>2115</v>
      </c>
      <c r="L176" s="9">
        <v>0</v>
      </c>
      <c r="M176" s="9">
        <v>485.2</v>
      </c>
      <c r="N176" s="7">
        <f t="shared" si="55"/>
        <v>0.77059101654846329</v>
      </c>
      <c r="O176" s="8" t="s">
        <v>318</v>
      </c>
      <c r="P176" s="9">
        <v>2900</v>
      </c>
      <c r="Q176" s="9">
        <v>2115</v>
      </c>
      <c r="R176" s="9">
        <v>785</v>
      </c>
      <c r="S176" s="8" t="s">
        <v>318</v>
      </c>
      <c r="T176" s="9">
        <v>2115</v>
      </c>
      <c r="U176" s="9">
        <v>1629.8</v>
      </c>
      <c r="V176" s="8" t="s">
        <v>318</v>
      </c>
      <c r="W176" s="9">
        <v>0</v>
      </c>
      <c r="X176" s="9">
        <f t="shared" si="58"/>
        <v>1629.8</v>
      </c>
      <c r="Y176" s="9">
        <f t="shared" si="59"/>
        <v>485.20000000000005</v>
      </c>
      <c r="Z176" s="7">
        <f t="shared" si="56"/>
        <v>0.22940898345153665</v>
      </c>
      <c r="AA176" s="8" t="s">
        <v>318</v>
      </c>
    </row>
    <row r="177" spans="1:27" hidden="1" outlineLevel="1" x14ac:dyDescent="0.25">
      <c r="A177" t="s">
        <v>318</v>
      </c>
      <c r="B177" s="8" t="s">
        <v>318</v>
      </c>
      <c r="C177" s="8" t="s">
        <v>283</v>
      </c>
      <c r="D177" s="9">
        <v>20.2</v>
      </c>
      <c r="E177" s="9">
        <v>0</v>
      </c>
      <c r="F177" s="9">
        <v>0</v>
      </c>
      <c r="G177" s="9">
        <v>-20.2</v>
      </c>
      <c r="H177" s="7">
        <f t="shared" si="54"/>
        <v>0</v>
      </c>
      <c r="I177" s="8" t="s">
        <v>318</v>
      </c>
      <c r="J177" s="9">
        <v>62.75</v>
      </c>
      <c r="K177" s="9">
        <v>0</v>
      </c>
      <c r="L177" s="9">
        <v>0</v>
      </c>
      <c r="M177" s="9">
        <v>-62.75</v>
      </c>
      <c r="N177" s="7">
        <f t="shared" si="55"/>
        <v>0</v>
      </c>
      <c r="O177" s="8" t="s">
        <v>318</v>
      </c>
      <c r="P177" s="9">
        <v>0</v>
      </c>
      <c r="Q177" s="9">
        <v>0</v>
      </c>
      <c r="R177" s="9">
        <v>0</v>
      </c>
      <c r="S177" s="8" t="s">
        <v>318</v>
      </c>
      <c r="T177" s="9">
        <v>0</v>
      </c>
      <c r="U177" s="9">
        <v>62.75</v>
      </c>
      <c r="V177" s="8" t="s">
        <v>318</v>
      </c>
      <c r="W177" s="9">
        <v>0</v>
      </c>
      <c r="X177" s="9">
        <f t="shared" si="58"/>
        <v>62.75</v>
      </c>
      <c r="Y177" s="9">
        <f t="shared" si="59"/>
        <v>-62.75</v>
      </c>
      <c r="Z177" s="7">
        <f t="shared" si="56"/>
        <v>0</v>
      </c>
      <c r="AA177" s="8" t="s">
        <v>318</v>
      </c>
    </row>
    <row r="178" spans="1:27" hidden="1" outlineLevel="1" x14ac:dyDescent="0.25">
      <c r="A178" t="s">
        <v>318</v>
      </c>
      <c r="B178" s="8" t="s">
        <v>318</v>
      </c>
      <c r="C178" s="8" t="s">
        <v>282</v>
      </c>
      <c r="D178" s="9">
        <v>0</v>
      </c>
      <c r="E178" s="9">
        <v>0</v>
      </c>
      <c r="F178" s="9">
        <v>0</v>
      </c>
      <c r="G178" s="9">
        <v>0</v>
      </c>
      <c r="H178" s="7">
        <f t="shared" si="54"/>
        <v>0</v>
      </c>
      <c r="I178" s="8" t="s">
        <v>318</v>
      </c>
      <c r="J178" s="9">
        <v>811.82</v>
      </c>
      <c r="K178" s="9">
        <v>812</v>
      </c>
      <c r="L178" s="9">
        <v>0</v>
      </c>
      <c r="M178" s="9">
        <v>0.18</v>
      </c>
      <c r="N178" s="7">
        <f t="shared" si="55"/>
        <v>0.99977832512315279</v>
      </c>
      <c r="O178" s="8" t="s">
        <v>318</v>
      </c>
      <c r="P178" s="9">
        <v>816.37</v>
      </c>
      <c r="Q178" s="9">
        <v>812</v>
      </c>
      <c r="R178" s="9">
        <v>4.37</v>
      </c>
      <c r="S178" s="8" t="s">
        <v>318</v>
      </c>
      <c r="T178" s="9">
        <v>812</v>
      </c>
      <c r="U178" s="9">
        <v>811.82</v>
      </c>
      <c r="V178" s="8" t="s">
        <v>318</v>
      </c>
      <c r="W178" s="9">
        <v>0</v>
      </c>
      <c r="X178" s="9">
        <f t="shared" si="58"/>
        <v>811.82</v>
      </c>
      <c r="Y178" s="9">
        <f t="shared" si="59"/>
        <v>0.17999999999994998</v>
      </c>
      <c r="Z178" s="7">
        <f t="shared" si="56"/>
        <v>2.2167487684722904E-4</v>
      </c>
      <c r="AA178" s="8" t="s">
        <v>318</v>
      </c>
    </row>
    <row r="179" spans="1:27" collapsed="1" x14ac:dyDescent="0.25">
      <c r="A179" t="s">
        <v>318</v>
      </c>
      <c r="B179" s="25" t="s">
        <v>286</v>
      </c>
      <c r="C179" s="25"/>
      <c r="D179" s="16">
        <f>SUM(D180:D182)</f>
        <v>246.47</v>
      </c>
      <c r="E179" s="16">
        <f>SUM(E180:E182)</f>
        <v>929.16000000000008</v>
      </c>
      <c r="F179" s="16">
        <f>SUM(F180:F182)</f>
        <v>0</v>
      </c>
      <c r="G179" s="16">
        <f>SUM(G180:G182)</f>
        <v>682.69</v>
      </c>
      <c r="H179" s="17">
        <f t="shared" si="54"/>
        <v>0.26526109604373843</v>
      </c>
      <c r="I179" s="15" t="s">
        <v>318</v>
      </c>
      <c r="J179" s="16">
        <f>SUM(J180:J182)</f>
        <v>12587.630000000001</v>
      </c>
      <c r="K179" s="16">
        <f>SUM(K180:K182)</f>
        <v>11150</v>
      </c>
      <c r="L179" s="16">
        <f>SUM(L180:L182)</f>
        <v>0</v>
      </c>
      <c r="M179" s="16">
        <f>SUM(M180:M182)</f>
        <v>-1437.63</v>
      </c>
      <c r="N179" s="17">
        <f t="shared" si="55"/>
        <v>1.1289354260089688</v>
      </c>
      <c r="O179" s="15" t="s">
        <v>318</v>
      </c>
      <c r="P179" s="16">
        <f>SUM(P180:P182)</f>
        <v>11350</v>
      </c>
      <c r="Q179" s="16">
        <f>SUM(Q180:Q182)</f>
        <v>11150</v>
      </c>
      <c r="R179" s="16">
        <f>SUM(R180:R182)</f>
        <v>200</v>
      </c>
      <c r="S179" s="15" t="s">
        <v>318</v>
      </c>
      <c r="T179" s="16">
        <f t="shared" ref="T179:Y179" si="60">SUM(T180:T182)</f>
        <v>11150</v>
      </c>
      <c r="U179" s="16">
        <f t="shared" si="60"/>
        <v>12587.630000000001</v>
      </c>
      <c r="V179" s="16">
        <f t="shared" si="60"/>
        <v>0</v>
      </c>
      <c r="W179" s="16">
        <f t="shared" si="60"/>
        <v>0</v>
      </c>
      <c r="X179" s="16">
        <f t="shared" si="60"/>
        <v>12587.630000000001</v>
      </c>
      <c r="Y179" s="16">
        <f t="shared" si="60"/>
        <v>-1437.63</v>
      </c>
      <c r="Z179" s="17">
        <f t="shared" si="56"/>
        <v>-0.12893542600896862</v>
      </c>
      <c r="AA179" s="16"/>
    </row>
    <row r="180" spans="1:27" hidden="1" outlineLevel="1" x14ac:dyDescent="0.25">
      <c r="A180" t="s">
        <v>318</v>
      </c>
      <c r="B180" s="8" t="s">
        <v>318</v>
      </c>
      <c r="C180" s="8" t="s">
        <v>287</v>
      </c>
      <c r="D180" s="9">
        <v>0</v>
      </c>
      <c r="E180" s="9">
        <v>895.83</v>
      </c>
      <c r="F180" s="9">
        <v>0</v>
      </c>
      <c r="G180" s="9">
        <v>895.83</v>
      </c>
      <c r="H180" s="7">
        <f t="shared" si="54"/>
        <v>0</v>
      </c>
      <c r="I180" s="8" t="s">
        <v>318</v>
      </c>
      <c r="J180" s="9">
        <v>10376</v>
      </c>
      <c r="K180" s="9">
        <v>10750</v>
      </c>
      <c r="L180" s="9">
        <v>0</v>
      </c>
      <c r="M180" s="9">
        <v>374</v>
      </c>
      <c r="N180" s="7">
        <f t="shared" si="55"/>
        <v>0.96520930232558144</v>
      </c>
      <c r="O180" s="8" t="s">
        <v>318</v>
      </c>
      <c r="P180" s="9">
        <v>10750</v>
      </c>
      <c r="Q180" s="9">
        <v>10750</v>
      </c>
      <c r="R180" s="9">
        <v>0</v>
      </c>
      <c r="S180" s="8" t="s">
        <v>318</v>
      </c>
      <c r="T180" s="9">
        <v>10750</v>
      </c>
      <c r="U180" s="9">
        <v>10376</v>
      </c>
      <c r="V180" s="8" t="s">
        <v>318</v>
      </c>
      <c r="W180" s="9">
        <v>0</v>
      </c>
      <c r="X180" s="9">
        <f>U180+IF(V180 = "", 0, V180)+W180</f>
        <v>10376</v>
      </c>
      <c r="Y180" s="9">
        <f>T180-X180</f>
        <v>374</v>
      </c>
      <c r="Z180" s="7">
        <f t="shared" si="56"/>
        <v>3.4790697674418607E-2</v>
      </c>
      <c r="AA180" s="8" t="s">
        <v>318</v>
      </c>
    </row>
    <row r="181" spans="1:27" hidden="1" outlineLevel="1" x14ac:dyDescent="0.25">
      <c r="A181" t="s">
        <v>318</v>
      </c>
      <c r="B181" s="8" t="s">
        <v>318</v>
      </c>
      <c r="C181" s="8" t="s">
        <v>288</v>
      </c>
      <c r="D181" s="9">
        <v>212.47</v>
      </c>
      <c r="E181" s="9">
        <v>0</v>
      </c>
      <c r="F181" s="9">
        <v>0</v>
      </c>
      <c r="G181" s="9">
        <v>-212.47</v>
      </c>
      <c r="H181" s="7">
        <f t="shared" si="54"/>
        <v>0</v>
      </c>
      <c r="I181" s="8" t="s">
        <v>318</v>
      </c>
      <c r="J181" s="9">
        <v>356.11</v>
      </c>
      <c r="K181" s="9">
        <v>0</v>
      </c>
      <c r="L181" s="9">
        <v>0</v>
      </c>
      <c r="M181" s="9">
        <v>-356.11</v>
      </c>
      <c r="N181" s="7">
        <f t="shared" si="55"/>
        <v>0</v>
      </c>
      <c r="O181" s="8" t="s">
        <v>318</v>
      </c>
      <c r="P181" s="9">
        <v>0</v>
      </c>
      <c r="Q181" s="9">
        <v>0</v>
      </c>
      <c r="R181" s="9">
        <v>0</v>
      </c>
      <c r="S181" s="8" t="s">
        <v>318</v>
      </c>
      <c r="T181" s="9">
        <v>0</v>
      </c>
      <c r="U181" s="9">
        <v>356.11</v>
      </c>
      <c r="V181" s="8" t="s">
        <v>318</v>
      </c>
      <c r="W181" s="9">
        <v>0</v>
      </c>
      <c r="X181" s="9">
        <f>U181+IF(V181 = "", 0, V181)+W181</f>
        <v>356.11</v>
      </c>
      <c r="Y181" s="9">
        <f>T181-X181</f>
        <v>-356.11</v>
      </c>
      <c r="Z181" s="7">
        <f t="shared" si="56"/>
        <v>0</v>
      </c>
      <c r="AA181" s="8" t="s">
        <v>318</v>
      </c>
    </row>
    <row r="182" spans="1:27" hidden="1" outlineLevel="1" x14ac:dyDescent="0.25">
      <c r="A182" t="s">
        <v>318</v>
      </c>
      <c r="B182" s="8" t="s">
        <v>318</v>
      </c>
      <c r="C182" s="8" t="s">
        <v>289</v>
      </c>
      <c r="D182" s="9">
        <v>34</v>
      </c>
      <c r="E182" s="9">
        <v>33.33</v>
      </c>
      <c r="F182" s="9">
        <v>0</v>
      </c>
      <c r="G182" s="9">
        <v>-0.67</v>
      </c>
      <c r="H182" s="7">
        <f t="shared" si="54"/>
        <v>1.0201020102010201</v>
      </c>
      <c r="I182" s="8" t="s">
        <v>318</v>
      </c>
      <c r="J182" s="9">
        <v>1855.52</v>
      </c>
      <c r="K182" s="9">
        <v>400</v>
      </c>
      <c r="L182" s="9">
        <v>0</v>
      </c>
      <c r="M182" s="9">
        <v>-1455.52</v>
      </c>
      <c r="N182" s="7">
        <f t="shared" si="55"/>
        <v>4.6387999999999998</v>
      </c>
      <c r="O182" s="8" t="s">
        <v>318</v>
      </c>
      <c r="P182" s="9">
        <v>600</v>
      </c>
      <c r="Q182" s="9">
        <v>400</v>
      </c>
      <c r="R182" s="9">
        <v>200</v>
      </c>
      <c r="S182" s="8" t="s">
        <v>318</v>
      </c>
      <c r="T182" s="9">
        <v>400</v>
      </c>
      <c r="U182" s="9">
        <v>1855.52</v>
      </c>
      <c r="V182" s="8" t="s">
        <v>318</v>
      </c>
      <c r="W182" s="9">
        <v>0</v>
      </c>
      <c r="X182" s="9">
        <f>U182+IF(V182 = "", 0, V182)+W182</f>
        <v>1855.52</v>
      </c>
      <c r="Y182" s="9">
        <f>T182-X182</f>
        <v>-1455.52</v>
      </c>
      <c r="Z182" s="7">
        <f t="shared" si="56"/>
        <v>-3.6387999999999998</v>
      </c>
      <c r="AA182" s="8" t="s">
        <v>318</v>
      </c>
    </row>
    <row r="183" spans="1:27" collapsed="1" x14ac:dyDescent="0.25">
      <c r="A183" t="s">
        <v>318</v>
      </c>
      <c r="B183" s="25" t="s">
        <v>290</v>
      </c>
      <c r="C183" s="25"/>
      <c r="D183" s="16">
        <f>SUM(D184:D185)</f>
        <v>17.010000000000002</v>
      </c>
      <c r="E183" s="16">
        <f>SUM(E184:E185)</f>
        <v>3569</v>
      </c>
      <c r="F183" s="16">
        <f>SUM(F184:F185)</f>
        <v>0</v>
      </c>
      <c r="G183" s="16">
        <f>SUM(G184:G185)</f>
        <v>3551.99</v>
      </c>
      <c r="H183" s="17">
        <f t="shared" si="54"/>
        <v>4.7660409078173161E-3</v>
      </c>
      <c r="I183" s="15" t="s">
        <v>318</v>
      </c>
      <c r="J183" s="16">
        <f>SUM(J184:J185)</f>
        <v>80959.02</v>
      </c>
      <c r="K183" s="16">
        <f>SUM(K184:K185)</f>
        <v>81591</v>
      </c>
      <c r="L183" s="16">
        <f>SUM(L184:L185)</f>
        <v>0</v>
      </c>
      <c r="M183" s="16">
        <f>SUM(M184:M185)</f>
        <v>631.98</v>
      </c>
      <c r="N183" s="17">
        <f t="shared" si="55"/>
        <v>0.99225429275287724</v>
      </c>
      <c r="O183" s="15" t="s">
        <v>318</v>
      </c>
      <c r="P183" s="16">
        <f>SUM(P184:P185)</f>
        <v>74171</v>
      </c>
      <c r="Q183" s="16">
        <f>SUM(Q184:Q185)</f>
        <v>81591</v>
      </c>
      <c r="R183" s="16">
        <f>SUM(R184:R185)</f>
        <v>-7420</v>
      </c>
      <c r="S183" s="15" t="s">
        <v>318</v>
      </c>
      <c r="T183" s="16">
        <f t="shared" ref="T183:Y183" si="61">SUM(T184:T185)</f>
        <v>81591</v>
      </c>
      <c r="U183" s="16">
        <f t="shared" si="61"/>
        <v>80959.02</v>
      </c>
      <c r="V183" s="16">
        <f t="shared" si="61"/>
        <v>0</v>
      </c>
      <c r="W183" s="16">
        <f t="shared" si="61"/>
        <v>0</v>
      </c>
      <c r="X183" s="16">
        <f t="shared" si="61"/>
        <v>80959.02</v>
      </c>
      <c r="Y183" s="16">
        <f t="shared" si="61"/>
        <v>631.98000000000059</v>
      </c>
      <c r="Z183" s="17">
        <f t="shared" si="56"/>
        <v>7.7457072471228518E-3</v>
      </c>
      <c r="AA183" s="16"/>
    </row>
    <row r="184" spans="1:27" hidden="1" outlineLevel="1" x14ac:dyDescent="0.25">
      <c r="A184" t="s">
        <v>318</v>
      </c>
      <c r="B184" s="8" t="s">
        <v>318</v>
      </c>
      <c r="C184" s="8" t="s">
        <v>291</v>
      </c>
      <c r="D184" s="9">
        <v>0</v>
      </c>
      <c r="E184" s="9">
        <v>3514.83</v>
      </c>
      <c r="F184" s="9">
        <v>0</v>
      </c>
      <c r="G184" s="9">
        <v>3514.83</v>
      </c>
      <c r="H184" s="7">
        <f t="shared" si="54"/>
        <v>0</v>
      </c>
      <c r="I184" s="8" t="s">
        <v>318</v>
      </c>
      <c r="J184" s="9">
        <v>80480.39</v>
      </c>
      <c r="K184" s="9">
        <v>80941</v>
      </c>
      <c r="L184" s="9">
        <v>0</v>
      </c>
      <c r="M184" s="9">
        <v>460.61</v>
      </c>
      <c r="N184" s="7">
        <f t="shared" si="55"/>
        <v>0.9943093117208831</v>
      </c>
      <c r="O184" s="8" t="s">
        <v>318</v>
      </c>
      <c r="P184" s="9">
        <v>73521</v>
      </c>
      <c r="Q184" s="9">
        <v>80941</v>
      </c>
      <c r="R184" s="9">
        <v>-7420</v>
      </c>
      <c r="S184" s="8" t="s">
        <v>318</v>
      </c>
      <c r="T184" s="9">
        <v>80941</v>
      </c>
      <c r="U184" s="9">
        <v>80480.39</v>
      </c>
      <c r="V184" s="8" t="s">
        <v>318</v>
      </c>
      <c r="W184" s="9">
        <v>0</v>
      </c>
      <c r="X184" s="9">
        <f>U184+IF(V184 = "", 0, V184)+W184</f>
        <v>80480.39</v>
      </c>
      <c r="Y184" s="9">
        <f>T184-X184</f>
        <v>460.61000000000058</v>
      </c>
      <c r="Z184" s="7">
        <f t="shared" si="56"/>
        <v>5.6906882791168947E-3</v>
      </c>
      <c r="AA184" s="8" t="s">
        <v>318</v>
      </c>
    </row>
    <row r="185" spans="1:27" hidden="1" outlineLevel="1" x14ac:dyDescent="0.25">
      <c r="A185" t="s">
        <v>318</v>
      </c>
      <c r="B185" s="8" t="s">
        <v>318</v>
      </c>
      <c r="C185" s="8" t="s">
        <v>292</v>
      </c>
      <c r="D185" s="9">
        <v>17.010000000000002</v>
      </c>
      <c r="E185" s="9">
        <v>54.17</v>
      </c>
      <c r="F185" s="9">
        <v>0</v>
      </c>
      <c r="G185" s="9">
        <v>37.159999999999997</v>
      </c>
      <c r="H185" s="7">
        <f t="shared" si="54"/>
        <v>0.31401144544951082</v>
      </c>
      <c r="I185" s="8" t="s">
        <v>318</v>
      </c>
      <c r="J185" s="9">
        <v>478.63</v>
      </c>
      <c r="K185" s="9">
        <v>650</v>
      </c>
      <c r="L185" s="9">
        <v>0</v>
      </c>
      <c r="M185" s="9">
        <v>171.37</v>
      </c>
      <c r="N185" s="7">
        <f t="shared" si="55"/>
        <v>0.73635384615384614</v>
      </c>
      <c r="O185" s="8" t="s">
        <v>318</v>
      </c>
      <c r="P185" s="9">
        <v>650</v>
      </c>
      <c r="Q185" s="9">
        <v>650</v>
      </c>
      <c r="R185" s="9">
        <v>0</v>
      </c>
      <c r="S185" s="8" t="s">
        <v>318</v>
      </c>
      <c r="T185" s="9">
        <v>650</v>
      </c>
      <c r="U185" s="9">
        <v>478.63</v>
      </c>
      <c r="V185" s="8" t="s">
        <v>318</v>
      </c>
      <c r="W185" s="9">
        <v>0</v>
      </c>
      <c r="X185" s="9">
        <f>U185+IF(V185 = "", 0, V185)+W185</f>
        <v>478.63</v>
      </c>
      <c r="Y185" s="9">
        <f>T185-X185</f>
        <v>171.37</v>
      </c>
      <c r="Z185" s="7">
        <f t="shared" si="56"/>
        <v>0.26364615384615386</v>
      </c>
      <c r="AA185" s="8" t="s">
        <v>318</v>
      </c>
    </row>
    <row r="186" spans="1:27" collapsed="1" x14ac:dyDescent="0.25">
      <c r="A186" t="s">
        <v>318</v>
      </c>
      <c r="B186" s="25" t="s">
        <v>293</v>
      </c>
      <c r="C186" s="25"/>
      <c r="D186" s="16">
        <f>SUM(D187:D187)</f>
        <v>0</v>
      </c>
      <c r="E186" s="16">
        <f>SUM(E187:E187)</f>
        <v>29.17</v>
      </c>
      <c r="F186" s="16">
        <f>SUM(F187:F187)</f>
        <v>0</v>
      </c>
      <c r="G186" s="16">
        <f>SUM(G187:G187)</f>
        <v>29.17</v>
      </c>
      <c r="H186" s="17">
        <f t="shared" si="54"/>
        <v>0</v>
      </c>
      <c r="I186" s="15" t="s">
        <v>318</v>
      </c>
      <c r="J186" s="16">
        <f>SUM(J187:J187)</f>
        <v>388.23</v>
      </c>
      <c r="K186" s="16">
        <f>SUM(K187:K187)</f>
        <v>350</v>
      </c>
      <c r="L186" s="16">
        <f>SUM(L187:L187)</f>
        <v>0</v>
      </c>
      <c r="M186" s="16">
        <f>SUM(M187:M187)</f>
        <v>-38.229999999999997</v>
      </c>
      <c r="N186" s="17">
        <f t="shared" si="55"/>
        <v>1.1092285714285715</v>
      </c>
      <c r="O186" s="15" t="s">
        <v>318</v>
      </c>
      <c r="P186" s="16">
        <f>SUM(P187:P187)</f>
        <v>350</v>
      </c>
      <c r="Q186" s="16">
        <f>SUM(Q187:Q187)</f>
        <v>350</v>
      </c>
      <c r="R186" s="16">
        <f>SUM(R187:R187)</f>
        <v>0</v>
      </c>
      <c r="S186" s="15" t="s">
        <v>318</v>
      </c>
      <c r="T186" s="16">
        <f t="shared" ref="T186:Y186" si="62">SUM(T187:T187)</f>
        <v>350</v>
      </c>
      <c r="U186" s="16">
        <f t="shared" si="62"/>
        <v>388.23</v>
      </c>
      <c r="V186" s="16">
        <f t="shared" si="62"/>
        <v>0</v>
      </c>
      <c r="W186" s="16">
        <f t="shared" si="62"/>
        <v>0</v>
      </c>
      <c r="X186" s="16">
        <f t="shared" si="62"/>
        <v>388.23</v>
      </c>
      <c r="Y186" s="16">
        <f t="shared" si="62"/>
        <v>-38.230000000000018</v>
      </c>
      <c r="Z186" s="17">
        <f t="shared" si="56"/>
        <v>-0.10922857142857148</v>
      </c>
      <c r="AA186" s="16"/>
    </row>
    <row r="187" spans="1:27" hidden="1" outlineLevel="1" x14ac:dyDescent="0.25">
      <c r="A187" t="s">
        <v>318</v>
      </c>
      <c r="B187" s="8" t="s">
        <v>318</v>
      </c>
      <c r="C187" s="8" t="s">
        <v>294</v>
      </c>
      <c r="D187" s="9">
        <v>0</v>
      </c>
      <c r="E187" s="9">
        <v>29.17</v>
      </c>
      <c r="F187" s="9">
        <v>0</v>
      </c>
      <c r="G187" s="9">
        <v>29.17</v>
      </c>
      <c r="H187" s="7">
        <f t="shared" si="54"/>
        <v>0</v>
      </c>
      <c r="I187" s="8" t="s">
        <v>318</v>
      </c>
      <c r="J187" s="9">
        <v>388.23</v>
      </c>
      <c r="K187" s="9">
        <v>350</v>
      </c>
      <c r="L187" s="9">
        <v>0</v>
      </c>
      <c r="M187" s="9">
        <v>-38.229999999999997</v>
      </c>
      <c r="N187" s="7">
        <f t="shared" si="55"/>
        <v>1.1092285714285715</v>
      </c>
      <c r="O187" s="8" t="s">
        <v>318</v>
      </c>
      <c r="P187" s="9">
        <v>350</v>
      </c>
      <c r="Q187" s="9">
        <v>350</v>
      </c>
      <c r="R187" s="9">
        <v>0</v>
      </c>
      <c r="S187" s="8" t="s">
        <v>318</v>
      </c>
      <c r="T187" s="9">
        <v>350</v>
      </c>
      <c r="U187" s="9">
        <v>388.23</v>
      </c>
      <c r="V187" s="8" t="s">
        <v>318</v>
      </c>
      <c r="W187" s="9">
        <v>0</v>
      </c>
      <c r="X187" s="9">
        <f>U187+IF(V187 = "", 0, V187)+W187</f>
        <v>388.23</v>
      </c>
      <c r="Y187" s="9">
        <f>T187-X187</f>
        <v>-38.230000000000018</v>
      </c>
      <c r="Z187" s="7">
        <f t="shared" si="56"/>
        <v>-0.10922857142857148</v>
      </c>
      <c r="AA187" s="8" t="s">
        <v>318</v>
      </c>
    </row>
    <row r="188" spans="1:27" collapsed="1" x14ac:dyDescent="0.25">
      <c r="A188" t="s">
        <v>318</v>
      </c>
      <c r="B188" s="25" t="s">
        <v>296</v>
      </c>
      <c r="C188" s="25"/>
      <c r="D188" s="16">
        <f>SUM(D189:D190)</f>
        <v>0</v>
      </c>
      <c r="E188" s="16">
        <f>SUM(E189:E190)</f>
        <v>0</v>
      </c>
      <c r="F188" s="16">
        <f>SUM(F189:F190)</f>
        <v>0</v>
      </c>
      <c r="G188" s="16">
        <f>SUM(G189:G190)</f>
        <v>0</v>
      </c>
      <c r="H188" s="17">
        <f t="shared" ref="H188:H198" si="63">IF(E188&lt;&gt;0, (D188+F188)/E188, 0)</f>
        <v>0</v>
      </c>
      <c r="I188" s="15" t="s">
        <v>318</v>
      </c>
      <c r="J188" s="16">
        <f>SUM(J189:J190)</f>
        <v>9076.6</v>
      </c>
      <c r="K188" s="16">
        <f>SUM(K189:K190)</f>
        <v>9077</v>
      </c>
      <c r="L188" s="16">
        <f>SUM(L189:L190)</f>
        <v>0</v>
      </c>
      <c r="M188" s="16">
        <f>SUM(M189:M190)</f>
        <v>0.4</v>
      </c>
      <c r="N188" s="17">
        <f t="shared" ref="N188:N198" si="64">IF(K188&lt;&gt;0, (J188+L188)/K188, 0)</f>
        <v>0.99995593257684257</v>
      </c>
      <c r="O188" s="15" t="s">
        <v>318</v>
      </c>
      <c r="P188" s="16">
        <f>SUM(P189:P190)</f>
        <v>10622.11</v>
      </c>
      <c r="Q188" s="16">
        <f>SUM(Q189:Q190)</f>
        <v>9077</v>
      </c>
      <c r="R188" s="16">
        <f>SUM(R189:R190)</f>
        <v>1545.11</v>
      </c>
      <c r="S188" s="15" t="s">
        <v>318</v>
      </c>
      <c r="T188" s="16">
        <f t="shared" ref="T188:Y188" si="65">SUM(T189:T190)</f>
        <v>9077</v>
      </c>
      <c r="U188" s="16">
        <f t="shared" si="65"/>
        <v>9076.6</v>
      </c>
      <c r="V188" s="16">
        <f t="shared" si="65"/>
        <v>0</v>
      </c>
      <c r="W188" s="16">
        <f t="shared" si="65"/>
        <v>0</v>
      </c>
      <c r="X188" s="16">
        <f t="shared" si="65"/>
        <v>9076.6</v>
      </c>
      <c r="Y188" s="16">
        <f t="shared" si="65"/>
        <v>0.40000000000009095</v>
      </c>
      <c r="Z188" s="17">
        <f t="shared" ref="Z188:Z219" si="66">IF(T188&lt;&gt;0, Y188/T188, 0)</f>
        <v>4.4067423157440888E-5</v>
      </c>
      <c r="AA188" s="16"/>
    </row>
    <row r="189" spans="1:27" hidden="1" outlineLevel="1" x14ac:dyDescent="0.25">
      <c r="A189" t="s">
        <v>318</v>
      </c>
      <c r="B189" s="8" t="s">
        <v>318</v>
      </c>
      <c r="C189" s="8" t="s">
        <v>297</v>
      </c>
      <c r="D189" s="9">
        <v>0</v>
      </c>
      <c r="E189" s="9">
        <v>0</v>
      </c>
      <c r="F189" s="9">
        <v>0</v>
      </c>
      <c r="G189" s="9">
        <v>0</v>
      </c>
      <c r="H189" s="7">
        <f t="shared" si="63"/>
        <v>0</v>
      </c>
      <c r="I189" s="8" t="s">
        <v>318</v>
      </c>
      <c r="J189" s="9">
        <v>5611.92</v>
      </c>
      <c r="K189" s="9">
        <v>5612</v>
      </c>
      <c r="L189" s="9">
        <v>0</v>
      </c>
      <c r="M189" s="9">
        <v>0.08</v>
      </c>
      <c r="N189" s="7">
        <f t="shared" si="64"/>
        <v>0.9999857448325018</v>
      </c>
      <c r="O189" s="8" t="s">
        <v>318</v>
      </c>
      <c r="P189" s="9">
        <v>5920.74</v>
      </c>
      <c r="Q189" s="9">
        <v>5612</v>
      </c>
      <c r="R189" s="9">
        <v>308.74</v>
      </c>
      <c r="S189" s="8" t="s">
        <v>318</v>
      </c>
      <c r="T189" s="9">
        <v>5612</v>
      </c>
      <c r="U189" s="9">
        <v>5611.92</v>
      </c>
      <c r="V189" s="8" t="s">
        <v>318</v>
      </c>
      <c r="W189" s="9">
        <v>0</v>
      </c>
      <c r="X189" s="9">
        <f>U189+IF(V189 = "", 0, V189)+W189</f>
        <v>5611.92</v>
      </c>
      <c r="Y189" s="9">
        <f>T189-X189</f>
        <v>7.999999999992724E-2</v>
      </c>
      <c r="Z189" s="7">
        <f t="shared" si="66"/>
        <v>1.4255167498205139E-5</v>
      </c>
      <c r="AA189" s="8" t="s">
        <v>318</v>
      </c>
    </row>
    <row r="190" spans="1:27" hidden="1" outlineLevel="1" x14ac:dyDescent="0.25">
      <c r="A190" t="s">
        <v>318</v>
      </c>
      <c r="B190" s="8" t="s">
        <v>318</v>
      </c>
      <c r="C190" s="8" t="s">
        <v>298</v>
      </c>
      <c r="D190" s="9">
        <v>0</v>
      </c>
      <c r="E190" s="9">
        <v>0</v>
      </c>
      <c r="F190" s="9">
        <v>0</v>
      </c>
      <c r="G190" s="9">
        <v>0</v>
      </c>
      <c r="H190" s="7">
        <f t="shared" si="63"/>
        <v>0</v>
      </c>
      <c r="I190" s="8" t="s">
        <v>318</v>
      </c>
      <c r="J190" s="9">
        <v>3464.68</v>
      </c>
      <c r="K190" s="9">
        <v>3465</v>
      </c>
      <c r="L190" s="9">
        <v>0</v>
      </c>
      <c r="M190" s="9">
        <v>0.32</v>
      </c>
      <c r="N190" s="7">
        <f t="shared" si="64"/>
        <v>0.99990764790764786</v>
      </c>
      <c r="O190" s="8" t="s">
        <v>318</v>
      </c>
      <c r="P190" s="9">
        <v>4701.37</v>
      </c>
      <c r="Q190" s="9">
        <v>3465</v>
      </c>
      <c r="R190" s="9">
        <v>1236.3699999999999</v>
      </c>
      <c r="S190" s="8" t="s">
        <v>318</v>
      </c>
      <c r="T190" s="9">
        <v>3465</v>
      </c>
      <c r="U190" s="9">
        <v>3464.68</v>
      </c>
      <c r="V190" s="8" t="s">
        <v>318</v>
      </c>
      <c r="W190" s="9">
        <v>0</v>
      </c>
      <c r="X190" s="9">
        <f>U190+IF(V190 = "", 0, V190)+W190</f>
        <v>3464.68</v>
      </c>
      <c r="Y190" s="9">
        <f>T190-X190</f>
        <v>0.32000000000016371</v>
      </c>
      <c r="Z190" s="7">
        <f t="shared" si="66"/>
        <v>9.2352092352139593E-5</v>
      </c>
      <c r="AA190" s="8" t="s">
        <v>318</v>
      </c>
    </row>
    <row r="191" spans="1:27" collapsed="1" x14ac:dyDescent="0.25">
      <c r="A191" t="s">
        <v>318</v>
      </c>
      <c r="B191" s="25" t="s">
        <v>301</v>
      </c>
      <c r="C191" s="25"/>
      <c r="D191" s="16">
        <f>SUM(D192:D192)</f>
        <v>4449</v>
      </c>
      <c r="E191" s="16">
        <f>SUM(E192:E192)</f>
        <v>4448.88</v>
      </c>
      <c r="F191" s="16">
        <f>SUM(F192:F192)</f>
        <v>0</v>
      </c>
      <c r="G191" s="16">
        <f>SUM(G192:G192)</f>
        <v>-0.12</v>
      </c>
      <c r="H191" s="17">
        <f t="shared" si="63"/>
        <v>1.0000269730808653</v>
      </c>
      <c r="I191" s="15" t="s">
        <v>318</v>
      </c>
      <c r="J191" s="16">
        <f>SUM(J192:J192)</f>
        <v>53386.59</v>
      </c>
      <c r="K191" s="16">
        <f>SUM(K192:K192)</f>
        <v>53386.6</v>
      </c>
      <c r="L191" s="16">
        <f>SUM(L192:L192)</f>
        <v>0</v>
      </c>
      <c r="M191" s="16">
        <f>SUM(M192:M192)</f>
        <v>0.01</v>
      </c>
      <c r="N191" s="17">
        <f t="shared" si="64"/>
        <v>0.99999981268707872</v>
      </c>
      <c r="O191" s="15" t="s">
        <v>318</v>
      </c>
      <c r="P191" s="16">
        <f>SUM(P192:P192)</f>
        <v>53386.6</v>
      </c>
      <c r="Q191" s="16">
        <f>SUM(Q192:Q192)</f>
        <v>53386.6</v>
      </c>
      <c r="R191" s="16">
        <f>SUM(R192:R192)</f>
        <v>0</v>
      </c>
      <c r="S191" s="15" t="s">
        <v>318</v>
      </c>
      <c r="T191" s="16">
        <f t="shared" ref="T191:Y191" si="67">SUM(T192:T192)</f>
        <v>53386.6</v>
      </c>
      <c r="U191" s="16">
        <f t="shared" si="67"/>
        <v>53386.59</v>
      </c>
      <c r="V191" s="16">
        <f t="shared" si="67"/>
        <v>0</v>
      </c>
      <c r="W191" s="16">
        <f t="shared" si="67"/>
        <v>0</v>
      </c>
      <c r="X191" s="16">
        <f t="shared" si="67"/>
        <v>53386.59</v>
      </c>
      <c r="Y191" s="16">
        <f t="shared" si="67"/>
        <v>1.0000000002037268E-2</v>
      </c>
      <c r="Z191" s="17">
        <f t="shared" si="66"/>
        <v>1.8731292125809227E-7</v>
      </c>
      <c r="AA191" s="16"/>
    </row>
    <row r="192" spans="1:27" hidden="1" outlineLevel="1" x14ac:dyDescent="0.25">
      <c r="A192" t="s">
        <v>318</v>
      </c>
      <c r="B192" s="8" t="s">
        <v>318</v>
      </c>
      <c r="C192" s="8" t="s">
        <v>302</v>
      </c>
      <c r="D192" s="9">
        <v>4449</v>
      </c>
      <c r="E192" s="9">
        <v>4448.88</v>
      </c>
      <c r="F192" s="9">
        <v>0</v>
      </c>
      <c r="G192" s="9">
        <v>-0.12</v>
      </c>
      <c r="H192" s="7">
        <f t="shared" si="63"/>
        <v>1.0000269730808653</v>
      </c>
      <c r="I192" s="8" t="s">
        <v>318</v>
      </c>
      <c r="J192" s="9">
        <v>53386.59</v>
      </c>
      <c r="K192" s="9">
        <v>53386.6</v>
      </c>
      <c r="L192" s="9">
        <v>0</v>
      </c>
      <c r="M192" s="9">
        <v>0.01</v>
      </c>
      <c r="N192" s="7">
        <f t="shared" si="64"/>
        <v>0.99999981268707872</v>
      </c>
      <c r="O192" s="8" t="s">
        <v>318</v>
      </c>
      <c r="P192" s="9">
        <v>53386.6</v>
      </c>
      <c r="Q192" s="9">
        <v>53386.6</v>
      </c>
      <c r="R192" s="9">
        <v>0</v>
      </c>
      <c r="S192" s="8" t="s">
        <v>318</v>
      </c>
      <c r="T192" s="9">
        <v>53386.6</v>
      </c>
      <c r="U192" s="9">
        <v>53386.59</v>
      </c>
      <c r="V192" s="8" t="s">
        <v>318</v>
      </c>
      <c r="W192" s="9">
        <v>0</v>
      </c>
      <c r="X192" s="9">
        <f>U192+IF(V192 = "", 0, V192)+W192</f>
        <v>53386.59</v>
      </c>
      <c r="Y192" s="9">
        <f>T192-X192</f>
        <v>1.0000000002037268E-2</v>
      </c>
      <c r="Z192" s="7">
        <f t="shared" si="66"/>
        <v>1.8731292125809227E-7</v>
      </c>
      <c r="AA192" s="8" t="s">
        <v>318</v>
      </c>
    </row>
    <row r="193" spans="1:27" x14ac:dyDescent="0.25">
      <c r="A193" t="s">
        <v>318</v>
      </c>
      <c r="B193" s="25" t="s">
        <v>303</v>
      </c>
      <c r="C193" s="25"/>
      <c r="D193" s="16">
        <f>SUM(D194:D197)</f>
        <v>18413.02</v>
      </c>
      <c r="E193" s="16">
        <f>SUM(E194:E197)</f>
        <v>4515.5</v>
      </c>
      <c r="F193" s="16">
        <f>SUM(F194:F197)</f>
        <v>0</v>
      </c>
      <c r="G193" s="16">
        <f>SUM(G194:G197)</f>
        <v>-13897.519999999999</v>
      </c>
      <c r="H193" s="17">
        <f t="shared" si="63"/>
        <v>4.0777366847525194</v>
      </c>
      <c r="I193" s="15" t="s">
        <v>318</v>
      </c>
      <c r="J193" s="16">
        <f>SUM(J194:J197)</f>
        <v>44462.01</v>
      </c>
      <c r="K193" s="16">
        <f>SUM(K194:K197)</f>
        <v>15620.04</v>
      </c>
      <c r="L193" s="16">
        <f>SUM(L194:L197)</f>
        <v>0</v>
      </c>
      <c r="M193" s="16">
        <f>SUM(M194:M197)</f>
        <v>-28841.97</v>
      </c>
      <c r="N193" s="17">
        <f t="shared" si="64"/>
        <v>2.8464722241428317</v>
      </c>
      <c r="O193" s="15" t="s">
        <v>318</v>
      </c>
      <c r="P193" s="16">
        <f>SUM(P194:P197)</f>
        <v>5205.82</v>
      </c>
      <c r="Q193" s="16">
        <f>SUM(Q194:Q197)</f>
        <v>15620.04</v>
      </c>
      <c r="R193" s="16">
        <f>SUM(R194:R197)</f>
        <v>-10414.219999999999</v>
      </c>
      <c r="S193" s="15" t="s">
        <v>318</v>
      </c>
      <c r="T193" s="16">
        <f t="shared" ref="T193:Y193" si="68">SUM(T194:T197)</f>
        <v>15620.04</v>
      </c>
      <c r="U193" s="16">
        <f t="shared" si="68"/>
        <v>44462.01</v>
      </c>
      <c r="V193" s="16">
        <f t="shared" si="68"/>
        <v>0</v>
      </c>
      <c r="W193" s="16">
        <f t="shared" si="68"/>
        <v>0</v>
      </c>
      <c r="X193" s="16">
        <f t="shared" si="68"/>
        <v>44462.01</v>
      </c>
      <c r="Y193" s="16">
        <f t="shared" si="68"/>
        <v>-28841.97</v>
      </c>
      <c r="Z193" s="17">
        <f t="shared" si="66"/>
        <v>-1.846472224142832</v>
      </c>
      <c r="AA193" s="16"/>
    </row>
    <row r="194" spans="1:27" outlineLevel="1" x14ac:dyDescent="0.25">
      <c r="A194" t="s">
        <v>318</v>
      </c>
      <c r="B194" s="8" t="s">
        <v>318</v>
      </c>
      <c r="C194" s="8" t="s">
        <v>304</v>
      </c>
      <c r="D194" s="9">
        <v>0</v>
      </c>
      <c r="E194" s="9">
        <v>3506</v>
      </c>
      <c r="F194" s="9">
        <v>0</v>
      </c>
      <c r="G194" s="9">
        <v>3506</v>
      </c>
      <c r="H194" s="7">
        <f t="shared" si="63"/>
        <v>0</v>
      </c>
      <c r="I194" s="8" t="s">
        <v>318</v>
      </c>
      <c r="J194" s="9">
        <v>0</v>
      </c>
      <c r="K194" s="9">
        <v>3506</v>
      </c>
      <c r="L194" s="9">
        <v>0</v>
      </c>
      <c r="M194" s="9">
        <v>3506</v>
      </c>
      <c r="N194" s="7">
        <f t="shared" si="64"/>
        <v>0</v>
      </c>
      <c r="O194" s="8" t="s">
        <v>318</v>
      </c>
      <c r="P194" s="9">
        <v>3505.78</v>
      </c>
      <c r="Q194" s="9">
        <v>3506</v>
      </c>
      <c r="R194" s="9">
        <v>-0.22</v>
      </c>
      <c r="S194" s="8" t="s">
        <v>318</v>
      </c>
      <c r="T194" s="9">
        <v>3506</v>
      </c>
      <c r="U194" s="9">
        <v>0</v>
      </c>
      <c r="V194" s="8" t="s">
        <v>318</v>
      </c>
      <c r="W194" s="9">
        <v>0</v>
      </c>
      <c r="X194" s="9">
        <f>U194+IF(V194 = "", 0, V194)+W194</f>
        <v>0</v>
      </c>
      <c r="Y194" s="9">
        <f>T194-X194</f>
        <v>3506</v>
      </c>
      <c r="Z194" s="7">
        <f t="shared" si="66"/>
        <v>1</v>
      </c>
      <c r="AA194" s="8" t="s">
        <v>318</v>
      </c>
    </row>
    <row r="195" spans="1:27" outlineLevel="1" x14ac:dyDescent="0.25">
      <c r="A195" t="s">
        <v>318</v>
      </c>
      <c r="B195" s="8" t="s">
        <v>318</v>
      </c>
      <c r="C195" s="8" t="s">
        <v>305</v>
      </c>
      <c r="D195" s="9">
        <v>18413.02</v>
      </c>
      <c r="E195" s="9">
        <v>141.66999999999999</v>
      </c>
      <c r="F195" s="9">
        <v>0</v>
      </c>
      <c r="G195" s="9">
        <v>-18271.349999999999</v>
      </c>
      <c r="H195" s="7">
        <f t="shared" si="63"/>
        <v>129.97120067763112</v>
      </c>
      <c r="I195" s="8" t="s">
        <v>318</v>
      </c>
      <c r="J195" s="9">
        <v>20055.02</v>
      </c>
      <c r="K195" s="9">
        <v>1700.04</v>
      </c>
      <c r="L195" s="9">
        <v>0</v>
      </c>
      <c r="M195" s="9">
        <v>-18354.98</v>
      </c>
      <c r="N195" s="7">
        <f t="shared" si="64"/>
        <v>11.796793016634902</v>
      </c>
      <c r="O195" s="8" t="s">
        <v>318</v>
      </c>
      <c r="P195" s="9">
        <v>1700.04</v>
      </c>
      <c r="Q195" s="9">
        <v>1700.04</v>
      </c>
      <c r="R195" s="9">
        <v>0</v>
      </c>
      <c r="S195" s="8" t="s">
        <v>318</v>
      </c>
      <c r="T195" s="9">
        <v>1700.04</v>
      </c>
      <c r="U195" s="9">
        <v>20055.02</v>
      </c>
      <c r="V195" s="8" t="s">
        <v>318</v>
      </c>
      <c r="W195" s="9">
        <v>0</v>
      </c>
      <c r="X195" s="9">
        <f>U195+IF(V195 = "", 0, V195)+W195</f>
        <v>20055.02</v>
      </c>
      <c r="Y195" s="9">
        <f>T195-X195</f>
        <v>-18354.98</v>
      </c>
      <c r="Z195" s="7">
        <f t="shared" si="66"/>
        <v>-10.796793016634902</v>
      </c>
      <c r="AA195" s="8" t="s">
        <v>318</v>
      </c>
    </row>
    <row r="196" spans="1:27" outlineLevel="1" x14ac:dyDescent="0.25">
      <c r="A196" t="s">
        <v>318</v>
      </c>
      <c r="B196" s="8" t="s">
        <v>318</v>
      </c>
      <c r="C196" s="8" t="s">
        <v>306</v>
      </c>
      <c r="D196" s="9">
        <v>0</v>
      </c>
      <c r="E196" s="9">
        <v>0</v>
      </c>
      <c r="F196" s="9">
        <v>0</v>
      </c>
      <c r="G196" s="9">
        <v>0</v>
      </c>
      <c r="H196" s="7">
        <f t="shared" si="63"/>
        <v>0</v>
      </c>
      <c r="I196" s="8" t="s">
        <v>318</v>
      </c>
      <c r="J196" s="9">
        <v>4.99</v>
      </c>
      <c r="K196" s="9">
        <v>0</v>
      </c>
      <c r="L196" s="9">
        <v>0</v>
      </c>
      <c r="M196" s="9">
        <v>-4.99</v>
      </c>
      <c r="N196" s="7">
        <f t="shared" si="64"/>
        <v>0</v>
      </c>
      <c r="O196" s="8" t="s">
        <v>318</v>
      </c>
      <c r="P196" s="9">
        <v>0</v>
      </c>
      <c r="Q196" s="9">
        <v>0</v>
      </c>
      <c r="R196" s="9">
        <v>0</v>
      </c>
      <c r="S196" s="8" t="s">
        <v>318</v>
      </c>
      <c r="T196" s="9">
        <v>0</v>
      </c>
      <c r="U196" s="9">
        <v>4.99</v>
      </c>
      <c r="V196" s="8" t="s">
        <v>318</v>
      </c>
      <c r="W196" s="9">
        <v>0</v>
      </c>
      <c r="X196" s="9">
        <f>U196+IF(V196 = "", 0, V196)+W196</f>
        <v>4.99</v>
      </c>
      <c r="Y196" s="9">
        <f>T196-X196</f>
        <v>-4.99</v>
      </c>
      <c r="Z196" s="7">
        <f t="shared" si="66"/>
        <v>0</v>
      </c>
      <c r="AA196" s="8" t="s">
        <v>318</v>
      </c>
    </row>
    <row r="197" spans="1:27" outlineLevel="1" x14ac:dyDescent="0.25">
      <c r="A197" t="s">
        <v>318</v>
      </c>
      <c r="B197" s="8" t="s">
        <v>318</v>
      </c>
      <c r="C197" s="8" t="s">
        <v>308</v>
      </c>
      <c r="D197" s="9">
        <v>0</v>
      </c>
      <c r="E197" s="9">
        <v>867.83</v>
      </c>
      <c r="F197" s="9">
        <v>0</v>
      </c>
      <c r="G197" s="9">
        <v>867.83</v>
      </c>
      <c r="H197" s="7">
        <f t="shared" si="63"/>
        <v>0</v>
      </c>
      <c r="I197" s="8" t="s">
        <v>318</v>
      </c>
      <c r="J197" s="9">
        <v>24402</v>
      </c>
      <c r="K197" s="9">
        <v>10414</v>
      </c>
      <c r="L197" s="9">
        <v>0</v>
      </c>
      <c r="M197" s="9">
        <v>-13988</v>
      </c>
      <c r="N197" s="7">
        <f t="shared" si="64"/>
        <v>2.3431918571154213</v>
      </c>
      <c r="O197" s="8" t="s">
        <v>318</v>
      </c>
      <c r="P197" s="9">
        <v>0</v>
      </c>
      <c r="Q197" s="9">
        <v>10414</v>
      </c>
      <c r="R197" s="9">
        <v>-10414</v>
      </c>
      <c r="S197" s="8" t="s">
        <v>318</v>
      </c>
      <c r="T197" s="9">
        <v>10414</v>
      </c>
      <c r="U197" s="9">
        <v>24402</v>
      </c>
      <c r="V197" s="8" t="s">
        <v>318</v>
      </c>
      <c r="W197" s="9">
        <v>0</v>
      </c>
      <c r="X197" s="9">
        <f>U197+IF(V197 = "", 0, V197)+W197</f>
        <v>24402</v>
      </c>
      <c r="Y197" s="9">
        <f>T197-X197</f>
        <v>-13988</v>
      </c>
      <c r="Z197" s="7">
        <f t="shared" si="66"/>
        <v>-1.3431918571154216</v>
      </c>
      <c r="AA197" s="8" t="s">
        <v>318</v>
      </c>
    </row>
    <row r="198" spans="1:27" x14ac:dyDescent="0.25">
      <c r="A198" s="18" t="s">
        <v>318</v>
      </c>
      <c r="B198" s="27" t="s">
        <v>314</v>
      </c>
      <c r="C198" s="27"/>
      <c r="D198" s="11">
        <f>D92+D103+D106+D110+D121+D125+D137+D141+D145+D154+D166+D179+D183+D186+D188+D191+D193</f>
        <v>42513.02</v>
      </c>
      <c r="E198" s="11">
        <f>E92+E103+E106+E110+E121+E125+E137+E141+E145+E154+E166+E179+E183+E186+E188+E191+E193</f>
        <v>24832.400000000001</v>
      </c>
      <c r="F198" s="11">
        <f>F92+F103+F106+F110+F121+F125+F137+F141+F145+F154+F166+F179+F183+F186+F188+F191+F193</f>
        <v>0</v>
      </c>
      <c r="G198" s="11">
        <f>G92+G103+G106+G110+G121+G125+G137+G141+G145+G154+G166+G179+G183+G186+G188+G191+G193</f>
        <v>-17680.62</v>
      </c>
      <c r="H198" s="12">
        <f t="shared" si="63"/>
        <v>1.7119980348254697</v>
      </c>
      <c r="I198" s="19" t="s">
        <v>318</v>
      </c>
      <c r="J198" s="11">
        <f>J92+J103+J106+J110+J121+J125+J137+J141+J145+J154+J166+J179+J183+J186+J188+J191+J193</f>
        <v>421543.93999999994</v>
      </c>
      <c r="K198" s="11">
        <f>K92+K103+K106+K110+K121+K125+K137+K141+K145+K154+K166+K179+K183+K186+K188+K191+K193</f>
        <v>370734.50999999995</v>
      </c>
      <c r="L198" s="11">
        <f>L92+L103+L106+L110+L121+L125+L137+L141+L145+L154+L166+L179+L183+L186+L188+L191+L193</f>
        <v>0</v>
      </c>
      <c r="M198" s="11">
        <f>M92+M103+M106+M110+M121+M125+M137+M141+M145+M154+M166+M179+M183+M186+M188+M191+M193</f>
        <v>-50809.430000000008</v>
      </c>
      <c r="N198" s="12">
        <f t="shared" si="64"/>
        <v>1.137050715888305</v>
      </c>
      <c r="O198" s="19" t="s">
        <v>318</v>
      </c>
      <c r="P198" s="11">
        <f>P92+P103+P106+P110+P121+P125+P137+P141+P145+P154+P166+P179+P183+P186+P188+P191+P193</f>
        <v>352092.24999999994</v>
      </c>
      <c r="Q198" s="11">
        <f>Q92+Q103+Q106+Q110+Q121+Q125+Q137+Q141+Q145+Q154+Q166+Q179+Q183+Q186+Q188+Q191+Q193</f>
        <v>370734.50999999995</v>
      </c>
      <c r="R198" s="11">
        <f>R92+R103+R106+R110+R121+R125+R137+R141+R145+R154+R166+R179+R183+R186+R188+R191+R193</f>
        <v>-18642.259999999998</v>
      </c>
      <c r="S198" s="19" t="s">
        <v>318</v>
      </c>
      <c r="T198" s="11">
        <f t="shared" ref="T198:Y198" si="69">T92+T103+T106+T110+T121+T125+T137+T141+T145+T154+T166+T179+T183+T186+T188+T191+T193</f>
        <v>370734.50999999995</v>
      </c>
      <c r="U198" s="11">
        <f t="shared" si="69"/>
        <v>421543.93999999994</v>
      </c>
      <c r="V198" s="11">
        <f t="shared" si="69"/>
        <v>0</v>
      </c>
      <c r="W198" s="11">
        <f t="shared" si="69"/>
        <v>0</v>
      </c>
      <c r="X198" s="11">
        <f t="shared" si="69"/>
        <v>421543.93999999994</v>
      </c>
      <c r="Y198" s="11">
        <f t="shared" si="69"/>
        <v>-50809.430000000008</v>
      </c>
      <c r="Z198" s="12">
        <f t="shared" si="66"/>
        <v>-0.13705071588830511</v>
      </c>
      <c r="AA198" s="11"/>
    </row>
    <row r="200" spans="1:27" ht="17.25" x14ac:dyDescent="0.3">
      <c r="A200" s="18" t="s">
        <v>318</v>
      </c>
      <c r="B200" s="26" t="s">
        <v>315</v>
      </c>
      <c r="C200" s="26"/>
      <c r="D200" s="11">
        <f>D89+D198</f>
        <v>119894.15</v>
      </c>
      <c r="E200" s="11">
        <f>E89+E198</f>
        <v>107423.4</v>
      </c>
      <c r="F200" s="11">
        <f>F89+F198</f>
        <v>0</v>
      </c>
      <c r="G200" s="11">
        <f>G89+G198</f>
        <v>-12470.75</v>
      </c>
      <c r="H200" s="12">
        <f>IF(E200&lt;&gt;0, (D200+F200)/E200, 0)</f>
        <v>1.1160896974029868</v>
      </c>
      <c r="I200" s="19" t="s">
        <v>318</v>
      </c>
      <c r="J200" s="11">
        <f>J89+J198</f>
        <v>1394287.65</v>
      </c>
      <c r="K200" s="11">
        <f>K89+K198</f>
        <v>1357795.0899999999</v>
      </c>
      <c r="L200" s="11">
        <f>L89+L198</f>
        <v>0</v>
      </c>
      <c r="M200" s="11">
        <f>M89+M198</f>
        <v>-36492.560000000005</v>
      </c>
      <c r="N200" s="12">
        <f>IF(K200&lt;&gt;0, (J200+L200)/K200, 0)</f>
        <v>1.0268763381667554</v>
      </c>
      <c r="O200" s="19" t="s">
        <v>318</v>
      </c>
      <c r="P200" s="11">
        <f>P89+P198</f>
        <v>1315849.17</v>
      </c>
      <c r="Q200" s="11">
        <f>Q89+Q198</f>
        <v>1357795.0899999999</v>
      </c>
      <c r="R200" s="11">
        <f>R89+R198</f>
        <v>-41945.919999999998</v>
      </c>
      <c r="S200" s="19" t="s">
        <v>318</v>
      </c>
      <c r="T200" s="11">
        <f t="shared" ref="T200:Y200" si="70">T89+T198</f>
        <v>1357795.0899999999</v>
      </c>
      <c r="U200" s="11">
        <f t="shared" si="70"/>
        <v>1394287.65</v>
      </c>
      <c r="V200" s="11">
        <f t="shared" si="70"/>
        <v>0</v>
      </c>
      <c r="W200" s="11">
        <f t="shared" si="70"/>
        <v>0</v>
      </c>
      <c r="X200" s="11">
        <f t="shared" si="70"/>
        <v>1394287.65</v>
      </c>
      <c r="Y200" s="11">
        <f t="shared" si="70"/>
        <v>-36492.559999999961</v>
      </c>
      <c r="Z200" s="12">
        <f>IF(T200&lt;&gt;0, Y200/T200, 0)</f>
        <v>-2.6876338166755314E-2</v>
      </c>
      <c r="AA200" s="11"/>
    </row>
    <row r="201" spans="1:27" x14ac:dyDescent="0.25">
      <c r="J201" s="28"/>
      <c r="K201" s="28"/>
      <c r="L201" s="29"/>
      <c r="M201" s="28"/>
    </row>
    <row r="202" spans="1:27" ht="17.25" x14ac:dyDescent="0.3">
      <c r="A202" s="18" t="s">
        <v>318</v>
      </c>
      <c r="B202" s="26" t="s">
        <v>316</v>
      </c>
      <c r="C202" s="26"/>
      <c r="D202" s="11">
        <f>D41+D200</f>
        <v>17561.569999999992</v>
      </c>
      <c r="E202" s="11">
        <f>E41+E200</f>
        <v>12945.199999999983</v>
      </c>
      <c r="F202" s="11">
        <f>F41+F200</f>
        <v>0</v>
      </c>
      <c r="G202" s="11">
        <f>G41+G200</f>
        <v>-4616.37</v>
      </c>
      <c r="H202" s="12">
        <f>IF(E202&lt;&gt;0, (D202+F202)/E202, 0)</f>
        <v>1.3566086271359281</v>
      </c>
      <c r="I202" s="19" t="s">
        <v>318</v>
      </c>
      <c r="J202" s="11">
        <f>J41+J200</f>
        <v>22140.859999999637</v>
      </c>
      <c r="K202" s="11">
        <f>K41+K200</f>
        <v>44.739999999757856</v>
      </c>
      <c r="L202" s="11">
        <f>L41+L200</f>
        <v>0</v>
      </c>
      <c r="M202" s="11">
        <f>M41+M200</f>
        <v>-22096.120000000006</v>
      </c>
      <c r="N202" s="12">
        <f>IF(K202&lt;&gt;0, (J202+L202)/K202, 0)</f>
        <v>494.87840858559383</v>
      </c>
      <c r="O202" s="19" t="s">
        <v>318</v>
      </c>
      <c r="P202" s="11">
        <f>P41+P200</f>
        <v>1356.6199999998789</v>
      </c>
      <c r="Q202" s="11">
        <f>Q41+Q200</f>
        <v>44.739999999757856</v>
      </c>
      <c r="R202" s="11">
        <f>R41+R200</f>
        <v>1311.8800000000047</v>
      </c>
      <c r="S202" s="19" t="s">
        <v>318</v>
      </c>
      <c r="T202" s="11">
        <f t="shared" ref="T202:Y202" si="71">T41+T200</f>
        <v>44.739999999757856</v>
      </c>
      <c r="U202" s="11">
        <f t="shared" si="71"/>
        <v>22140.859999999637</v>
      </c>
      <c r="V202" s="11">
        <f t="shared" si="71"/>
        <v>0</v>
      </c>
      <c r="W202" s="11">
        <f t="shared" si="71"/>
        <v>0</v>
      </c>
      <c r="X202" s="11">
        <f t="shared" si="71"/>
        <v>22140.859999999637</v>
      </c>
      <c r="Y202" s="11">
        <f t="shared" si="71"/>
        <v>-22096.119999999864</v>
      </c>
      <c r="Z202" s="12">
        <f>IF(T202&lt;&gt;0, Y202/T202, 0)</f>
        <v>-493.87840858559349</v>
      </c>
      <c r="AA202" s="11"/>
    </row>
  </sheetData>
  <mergeCells count="41">
    <mergeCell ref="B193:C193"/>
    <mergeCell ref="B198:C198"/>
    <mergeCell ref="B200:C200"/>
    <mergeCell ref="B202:C202"/>
    <mergeCell ref="B179:C179"/>
    <mergeCell ref="B183:C183"/>
    <mergeCell ref="B186:C186"/>
    <mergeCell ref="B188:C188"/>
    <mergeCell ref="B191:C191"/>
    <mergeCell ref="B137:C137"/>
    <mergeCell ref="B141:C141"/>
    <mergeCell ref="B145:C145"/>
    <mergeCell ref="B154:C154"/>
    <mergeCell ref="B166:C166"/>
    <mergeCell ref="B103:C103"/>
    <mergeCell ref="B106:C106"/>
    <mergeCell ref="B110:C110"/>
    <mergeCell ref="B121:C121"/>
    <mergeCell ref="B125:C125"/>
    <mergeCell ref="B70:C70"/>
    <mergeCell ref="B75:C75"/>
    <mergeCell ref="B84:C84"/>
    <mergeCell ref="B89:C89"/>
    <mergeCell ref="B92:C92"/>
    <mergeCell ref="B41:C41"/>
    <mergeCell ref="B46:C46"/>
    <mergeCell ref="B50:C50"/>
    <mergeCell ref="B55:C55"/>
    <mergeCell ref="B57:C57"/>
    <mergeCell ref="B11:C11"/>
    <mergeCell ref="B13:C13"/>
    <mergeCell ref="B20:C20"/>
    <mergeCell ref="B22:C22"/>
    <mergeCell ref="B36:C36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AA218"/>
  <sheetViews>
    <sheetView showGridLines="0" topLeftCell="A68" zoomScaleNormal="100" workbookViewId="0">
      <selection activeCell="J217" sqref="J217:M217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1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" x14ac:dyDescent="0.35">
      <c r="B3" s="1" t="s">
        <v>320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B4" s="3" t="s">
        <v>3</v>
      </c>
    </row>
    <row r="5" spans="1:27" x14ac:dyDescent="0.25">
      <c r="B5" s="3" t="s">
        <v>4</v>
      </c>
    </row>
    <row r="8" spans="1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1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1:27" ht="17.25" x14ac:dyDescent="0.3">
      <c r="B10" s="5" t="s">
        <v>21</v>
      </c>
    </row>
    <row r="11" spans="1:27" collapsed="1" x14ac:dyDescent="0.25">
      <c r="A11" t="s">
        <v>318</v>
      </c>
      <c r="B11" s="25" t="s">
        <v>22</v>
      </c>
      <c r="C11" s="25"/>
      <c r="D11" s="16">
        <f>SUM(D12:D12)</f>
        <v>-229169.85</v>
      </c>
      <c r="E11" s="16">
        <f>SUM(E12:E12)</f>
        <v>-229168.73</v>
      </c>
      <c r="F11" s="16">
        <f>SUM(F12:F12)</f>
        <v>0</v>
      </c>
      <c r="G11" s="16">
        <f>SUM(G12:G12)</f>
        <v>1.1200000000000001</v>
      </c>
      <c r="H11" s="17">
        <f t="shared" ref="H11:H39" si="0">IF(E11&lt;&gt;0, (D11+F11)/E11, 0)</f>
        <v>1.0000048872287244</v>
      </c>
      <c r="I11" s="15" t="s">
        <v>318</v>
      </c>
      <c r="J11" s="16">
        <f>SUM(J12:J12)</f>
        <v>-2750025</v>
      </c>
      <c r="K11" s="16">
        <f>SUM(K12:K12)</f>
        <v>-2750024.77</v>
      </c>
      <c r="L11" s="16">
        <f>SUM(L12:L12)</f>
        <v>0</v>
      </c>
      <c r="M11" s="16">
        <f>SUM(M12:M12)</f>
        <v>0.23</v>
      </c>
      <c r="N11" s="17">
        <f t="shared" ref="N11:N39" si="1">IF(K11&lt;&gt;0, (J11+L11)/K11, 0)</f>
        <v>1.0000000836356102</v>
      </c>
      <c r="O11" s="15" t="s">
        <v>318</v>
      </c>
      <c r="P11" s="16">
        <f>SUM(P12:P12)</f>
        <v>-2750024.77</v>
      </c>
      <c r="Q11" s="16">
        <f>SUM(Q12:Q12)</f>
        <v>-2750024.77</v>
      </c>
      <c r="R11" s="16">
        <f>SUM(R12:R12)</f>
        <v>0</v>
      </c>
      <c r="S11" s="15" t="s">
        <v>318</v>
      </c>
      <c r="T11" s="16">
        <f t="shared" ref="T11:Y11" si="2">SUM(T12:T12)</f>
        <v>-2750024.77</v>
      </c>
      <c r="U11" s="16">
        <f t="shared" si="2"/>
        <v>-2750025</v>
      </c>
      <c r="V11" s="16">
        <f t="shared" si="2"/>
        <v>0</v>
      </c>
      <c r="W11" s="16">
        <f t="shared" si="2"/>
        <v>0</v>
      </c>
      <c r="X11" s="16">
        <f t="shared" si="2"/>
        <v>-2750025</v>
      </c>
      <c r="Y11" s="16">
        <f t="shared" si="2"/>
        <v>0.22999999998137355</v>
      </c>
      <c r="Z11" s="17">
        <f t="shared" ref="Z11:Z39" si="3">IF(T11&lt;&gt;0, Y11/T11, 0)</f>
        <v>-8.363561030083869E-8</v>
      </c>
      <c r="AA11" s="16"/>
    </row>
    <row r="12" spans="1:27" hidden="1" outlineLevel="1" x14ac:dyDescent="0.25">
      <c r="A12" t="s">
        <v>318</v>
      </c>
      <c r="B12" s="8" t="s">
        <v>318</v>
      </c>
      <c r="C12" s="8" t="s">
        <v>23</v>
      </c>
      <c r="D12" s="9">
        <v>-229169.85</v>
      </c>
      <c r="E12" s="9">
        <v>-229168.73</v>
      </c>
      <c r="F12" s="9">
        <v>0</v>
      </c>
      <c r="G12" s="9">
        <v>1.1200000000000001</v>
      </c>
      <c r="H12" s="7">
        <f t="shared" si="0"/>
        <v>1.0000048872287244</v>
      </c>
      <c r="I12" s="8" t="s">
        <v>318</v>
      </c>
      <c r="J12" s="9">
        <v>-2750025</v>
      </c>
      <c r="K12" s="9">
        <v>-2750024.77</v>
      </c>
      <c r="L12" s="9">
        <v>0</v>
      </c>
      <c r="M12" s="9">
        <v>0.23</v>
      </c>
      <c r="N12" s="7">
        <f t="shared" si="1"/>
        <v>1.0000000836356102</v>
      </c>
      <c r="O12" s="8" t="s">
        <v>318</v>
      </c>
      <c r="P12" s="9">
        <v>-2750024.77</v>
      </c>
      <c r="Q12" s="9">
        <v>-2750024.77</v>
      </c>
      <c r="R12" s="9">
        <v>0</v>
      </c>
      <c r="S12" s="8" t="s">
        <v>318</v>
      </c>
      <c r="T12" s="9">
        <v>-2750024.77</v>
      </c>
      <c r="U12" s="9">
        <v>-2750025</v>
      </c>
      <c r="V12" s="8" t="s">
        <v>318</v>
      </c>
      <c r="W12" s="9">
        <v>0</v>
      </c>
      <c r="X12" s="9">
        <f>U12+IF(V12 = "", 0, V12)+W12</f>
        <v>-2750025</v>
      </c>
      <c r="Y12" s="9">
        <f>T12-X12</f>
        <v>0.22999999998137355</v>
      </c>
      <c r="Z12" s="7">
        <f t="shared" si="3"/>
        <v>-8.363561030083869E-8</v>
      </c>
      <c r="AA12" s="8" t="s">
        <v>318</v>
      </c>
    </row>
    <row r="13" spans="1:27" collapsed="1" x14ac:dyDescent="0.25">
      <c r="A13" t="s">
        <v>318</v>
      </c>
      <c r="B13" s="25" t="s">
        <v>24</v>
      </c>
      <c r="C13" s="25"/>
      <c r="D13" s="16">
        <f>SUM(D14:D19)</f>
        <v>-10486</v>
      </c>
      <c r="E13" s="16">
        <f>SUM(E14:E19)</f>
        <v>-9009</v>
      </c>
      <c r="F13" s="16">
        <f>SUM(F14:F19)</f>
        <v>0</v>
      </c>
      <c r="G13" s="16">
        <f>SUM(G14:G19)</f>
        <v>1477</v>
      </c>
      <c r="H13" s="17">
        <f t="shared" si="0"/>
        <v>1.1639471639471639</v>
      </c>
      <c r="I13" s="15" t="s">
        <v>318</v>
      </c>
      <c r="J13" s="16">
        <f>SUM(J14:J19)</f>
        <v>-374278</v>
      </c>
      <c r="K13" s="16">
        <f>SUM(K14:K19)</f>
        <v>-366939</v>
      </c>
      <c r="L13" s="16">
        <f>SUM(L14:L19)</f>
        <v>0</v>
      </c>
      <c r="M13" s="16">
        <f>SUM(M14:M19)</f>
        <v>7339</v>
      </c>
      <c r="N13" s="17">
        <f t="shared" si="1"/>
        <v>1.0200005995546944</v>
      </c>
      <c r="O13" s="15" t="s">
        <v>318</v>
      </c>
      <c r="P13" s="16">
        <f>SUM(P14:P19)</f>
        <v>-355920</v>
      </c>
      <c r="Q13" s="16">
        <f>SUM(Q14:Q19)</f>
        <v>-366939</v>
      </c>
      <c r="R13" s="16">
        <f>SUM(R14:R19)</f>
        <v>11019</v>
      </c>
      <c r="S13" s="15" t="s">
        <v>318</v>
      </c>
      <c r="T13" s="16">
        <f t="shared" ref="T13:Y13" si="4">SUM(T14:T19)</f>
        <v>-366939</v>
      </c>
      <c r="U13" s="16">
        <f t="shared" si="4"/>
        <v>-374278</v>
      </c>
      <c r="V13" s="16">
        <f t="shared" si="4"/>
        <v>0</v>
      </c>
      <c r="W13" s="16">
        <f t="shared" si="4"/>
        <v>0</v>
      </c>
      <c r="X13" s="16">
        <f t="shared" si="4"/>
        <v>-374278</v>
      </c>
      <c r="Y13" s="16">
        <f t="shared" si="4"/>
        <v>7339</v>
      </c>
      <c r="Z13" s="17">
        <f t="shared" si="3"/>
        <v>-2.0000599554694378E-2</v>
      </c>
      <c r="AA13" s="16"/>
    </row>
    <row r="14" spans="1:27" hidden="1" outlineLevel="1" x14ac:dyDescent="0.25">
      <c r="A14" t="s">
        <v>318</v>
      </c>
      <c r="B14" s="8" t="s">
        <v>318</v>
      </c>
      <c r="C14" s="8" t="s">
        <v>25</v>
      </c>
      <c r="D14" s="9">
        <v>-10486</v>
      </c>
      <c r="E14" s="9">
        <v>-9009</v>
      </c>
      <c r="F14" s="9">
        <v>0</v>
      </c>
      <c r="G14" s="9">
        <v>1477</v>
      </c>
      <c r="H14" s="7">
        <f t="shared" si="0"/>
        <v>1.1639471639471639</v>
      </c>
      <c r="I14" s="8" t="s">
        <v>318</v>
      </c>
      <c r="J14" s="9">
        <v>-10486</v>
      </c>
      <c r="K14" s="9">
        <v>-9009</v>
      </c>
      <c r="L14" s="9">
        <v>0</v>
      </c>
      <c r="M14" s="9">
        <v>1477</v>
      </c>
      <c r="N14" s="7">
        <f t="shared" si="1"/>
        <v>1.1639471639471639</v>
      </c>
      <c r="O14" s="8" t="s">
        <v>318</v>
      </c>
      <c r="P14" s="9">
        <v>-9009</v>
      </c>
      <c r="Q14" s="9">
        <v>-9009</v>
      </c>
      <c r="R14" s="9">
        <v>0</v>
      </c>
      <c r="S14" s="8" t="s">
        <v>318</v>
      </c>
      <c r="T14" s="9">
        <v>-9009</v>
      </c>
      <c r="U14" s="9">
        <v>-10486</v>
      </c>
      <c r="V14" s="8" t="s">
        <v>318</v>
      </c>
      <c r="W14" s="9">
        <v>0</v>
      </c>
      <c r="X14" s="9">
        <f t="shared" ref="X14:X19" si="5">U14+IF(V14 = "", 0, V14)+W14</f>
        <v>-10486</v>
      </c>
      <c r="Y14" s="9">
        <f t="shared" ref="Y14:Y19" si="6">T14-X14</f>
        <v>1477</v>
      </c>
      <c r="Z14" s="7">
        <f t="shared" si="3"/>
        <v>-0.16394716394716394</v>
      </c>
      <c r="AA14" s="8" t="s">
        <v>318</v>
      </c>
    </row>
    <row r="15" spans="1:27" hidden="1" outlineLevel="1" x14ac:dyDescent="0.25">
      <c r="A15" t="s">
        <v>318</v>
      </c>
      <c r="B15" s="8" t="s">
        <v>318</v>
      </c>
      <c r="C15" s="8" t="s">
        <v>26</v>
      </c>
      <c r="D15" s="9">
        <v>0</v>
      </c>
      <c r="E15" s="9">
        <v>0</v>
      </c>
      <c r="F15" s="9">
        <v>0</v>
      </c>
      <c r="G15" s="9">
        <v>0</v>
      </c>
      <c r="H15" s="7">
        <f t="shared" si="0"/>
        <v>0</v>
      </c>
      <c r="I15" s="8" t="s">
        <v>318</v>
      </c>
      <c r="J15" s="9">
        <v>-145270</v>
      </c>
      <c r="K15" s="9">
        <v>-147470</v>
      </c>
      <c r="L15" s="9">
        <v>0</v>
      </c>
      <c r="M15" s="9">
        <v>-2200</v>
      </c>
      <c r="N15" s="7">
        <f t="shared" si="1"/>
        <v>0.98508171153454938</v>
      </c>
      <c r="O15" s="8" t="s">
        <v>318</v>
      </c>
      <c r="P15" s="9">
        <v>-147470</v>
      </c>
      <c r="Q15" s="9">
        <v>-147470</v>
      </c>
      <c r="R15" s="9">
        <v>0</v>
      </c>
      <c r="S15" s="8" t="s">
        <v>318</v>
      </c>
      <c r="T15" s="9">
        <v>-147470</v>
      </c>
      <c r="U15" s="9">
        <v>-145270</v>
      </c>
      <c r="V15" s="8" t="s">
        <v>318</v>
      </c>
      <c r="W15" s="9">
        <v>0</v>
      </c>
      <c r="X15" s="9">
        <f t="shared" si="5"/>
        <v>-145270</v>
      </c>
      <c r="Y15" s="9">
        <f t="shared" si="6"/>
        <v>-2200</v>
      </c>
      <c r="Z15" s="7">
        <f t="shared" si="3"/>
        <v>1.49182884654506E-2</v>
      </c>
      <c r="AA15" s="8" t="s">
        <v>318</v>
      </c>
    </row>
    <row r="16" spans="1:27" hidden="1" outlineLevel="1" x14ac:dyDescent="0.25">
      <c r="A16" t="s">
        <v>318</v>
      </c>
      <c r="B16" s="8" t="s">
        <v>318</v>
      </c>
      <c r="C16" s="8" t="s">
        <v>27</v>
      </c>
      <c r="D16" s="9">
        <v>0</v>
      </c>
      <c r="E16" s="9">
        <v>0</v>
      </c>
      <c r="F16" s="9">
        <v>0</v>
      </c>
      <c r="G16" s="9">
        <v>0</v>
      </c>
      <c r="H16" s="7">
        <f t="shared" si="0"/>
        <v>0</v>
      </c>
      <c r="I16" s="8" t="s">
        <v>318</v>
      </c>
      <c r="J16" s="9">
        <v>-74422</v>
      </c>
      <c r="K16" s="9">
        <v>-85047</v>
      </c>
      <c r="L16" s="9">
        <v>0</v>
      </c>
      <c r="M16" s="9">
        <v>-10625</v>
      </c>
      <c r="N16" s="7">
        <f t="shared" si="1"/>
        <v>0.87506907945018642</v>
      </c>
      <c r="O16" s="8" t="s">
        <v>318</v>
      </c>
      <c r="P16" s="9">
        <v>-85047</v>
      </c>
      <c r="Q16" s="9">
        <v>-85047</v>
      </c>
      <c r="R16" s="9">
        <v>0</v>
      </c>
      <c r="S16" s="8" t="s">
        <v>318</v>
      </c>
      <c r="T16" s="9">
        <v>-85047</v>
      </c>
      <c r="U16" s="9">
        <v>-74422</v>
      </c>
      <c r="V16" s="8" t="s">
        <v>318</v>
      </c>
      <c r="W16" s="9">
        <v>0</v>
      </c>
      <c r="X16" s="9">
        <f t="shared" si="5"/>
        <v>-74422</v>
      </c>
      <c r="Y16" s="9">
        <f t="shared" si="6"/>
        <v>-10625</v>
      </c>
      <c r="Z16" s="7">
        <f t="shared" si="3"/>
        <v>0.12493092054981363</v>
      </c>
      <c r="AA16" s="8" t="s">
        <v>318</v>
      </c>
    </row>
    <row r="17" spans="1:27" hidden="1" outlineLevel="1" x14ac:dyDescent="0.25">
      <c r="A17" t="s">
        <v>318</v>
      </c>
      <c r="B17" s="8" t="s">
        <v>318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7">
        <f t="shared" si="0"/>
        <v>0</v>
      </c>
      <c r="I17" s="8" t="s">
        <v>318</v>
      </c>
      <c r="J17" s="9">
        <v>-20770</v>
      </c>
      <c r="K17" s="9">
        <v>-21550</v>
      </c>
      <c r="L17" s="9">
        <v>0</v>
      </c>
      <c r="M17" s="9">
        <v>-780</v>
      </c>
      <c r="N17" s="7">
        <f t="shared" si="1"/>
        <v>0.96380510440835265</v>
      </c>
      <c r="O17" s="8" t="s">
        <v>318</v>
      </c>
      <c r="P17" s="9">
        <v>-21550</v>
      </c>
      <c r="Q17" s="9">
        <v>-21550</v>
      </c>
      <c r="R17" s="9">
        <v>0</v>
      </c>
      <c r="S17" s="8" t="s">
        <v>318</v>
      </c>
      <c r="T17" s="9">
        <v>-21550</v>
      </c>
      <c r="U17" s="9">
        <v>-20770</v>
      </c>
      <c r="V17" s="8" t="s">
        <v>318</v>
      </c>
      <c r="W17" s="9">
        <v>0</v>
      </c>
      <c r="X17" s="9">
        <f t="shared" si="5"/>
        <v>-20770</v>
      </c>
      <c r="Y17" s="9">
        <f t="shared" si="6"/>
        <v>-780</v>
      </c>
      <c r="Z17" s="7">
        <f t="shared" si="3"/>
        <v>3.6194895591647333E-2</v>
      </c>
      <c r="AA17" s="8" t="s">
        <v>318</v>
      </c>
    </row>
    <row r="18" spans="1:27" hidden="1" outlineLevel="1" x14ac:dyDescent="0.25">
      <c r="A18" t="s">
        <v>318</v>
      </c>
      <c r="B18" s="8" t="s">
        <v>318</v>
      </c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7">
        <f t="shared" si="0"/>
        <v>0</v>
      </c>
      <c r="I18" s="8" t="s">
        <v>318</v>
      </c>
      <c r="J18" s="9">
        <v>-82921</v>
      </c>
      <c r="K18" s="9">
        <v>-103863</v>
      </c>
      <c r="L18" s="9">
        <v>0</v>
      </c>
      <c r="M18" s="9">
        <v>-20942</v>
      </c>
      <c r="N18" s="7">
        <f t="shared" si="1"/>
        <v>0.79836900532432142</v>
      </c>
      <c r="O18" s="8" t="s">
        <v>318</v>
      </c>
      <c r="P18" s="9">
        <v>-52545</v>
      </c>
      <c r="Q18" s="9">
        <v>-103863</v>
      </c>
      <c r="R18" s="9">
        <v>51318</v>
      </c>
      <c r="S18" s="8" t="s">
        <v>318</v>
      </c>
      <c r="T18" s="9">
        <v>-103863</v>
      </c>
      <c r="U18" s="9">
        <v>-82921</v>
      </c>
      <c r="V18" s="8" t="s">
        <v>318</v>
      </c>
      <c r="W18" s="9">
        <v>0</v>
      </c>
      <c r="X18" s="9">
        <f t="shared" si="5"/>
        <v>-82921</v>
      </c>
      <c r="Y18" s="9">
        <f t="shared" si="6"/>
        <v>-20942</v>
      </c>
      <c r="Z18" s="7">
        <f t="shared" si="3"/>
        <v>0.20163099467567855</v>
      </c>
      <c r="AA18" s="8" t="s">
        <v>318</v>
      </c>
    </row>
    <row r="19" spans="1:27" hidden="1" outlineLevel="1" x14ac:dyDescent="0.25">
      <c r="A19" t="s">
        <v>318</v>
      </c>
      <c r="B19" s="8" t="s">
        <v>318</v>
      </c>
      <c r="C19" s="8" t="s">
        <v>30</v>
      </c>
      <c r="D19" s="9">
        <v>0</v>
      </c>
      <c r="E19" s="9">
        <v>0</v>
      </c>
      <c r="F19" s="9">
        <v>0</v>
      </c>
      <c r="G19" s="9">
        <v>0</v>
      </c>
      <c r="H19" s="7">
        <f t="shared" si="0"/>
        <v>0</v>
      </c>
      <c r="I19" s="8" t="s">
        <v>318</v>
      </c>
      <c r="J19" s="9">
        <v>-40409</v>
      </c>
      <c r="K19" s="9">
        <v>0</v>
      </c>
      <c r="L19" s="9">
        <v>0</v>
      </c>
      <c r="M19" s="9">
        <v>40409</v>
      </c>
      <c r="N19" s="7">
        <f t="shared" si="1"/>
        <v>0</v>
      </c>
      <c r="O19" s="8" t="s">
        <v>318</v>
      </c>
      <c r="P19" s="9">
        <v>-40299</v>
      </c>
      <c r="Q19" s="9">
        <v>0</v>
      </c>
      <c r="R19" s="9">
        <v>-40299</v>
      </c>
      <c r="S19" s="8" t="s">
        <v>318</v>
      </c>
      <c r="T19" s="9">
        <v>0</v>
      </c>
      <c r="U19" s="9">
        <v>-40409</v>
      </c>
      <c r="V19" s="8" t="s">
        <v>318</v>
      </c>
      <c r="W19" s="9">
        <v>0</v>
      </c>
      <c r="X19" s="9">
        <f t="shared" si="5"/>
        <v>-40409</v>
      </c>
      <c r="Y19" s="9">
        <f t="shared" si="6"/>
        <v>40409</v>
      </c>
      <c r="Z19" s="7">
        <f t="shared" si="3"/>
        <v>0</v>
      </c>
      <c r="AA19" s="8" t="s">
        <v>318</v>
      </c>
    </row>
    <row r="20" spans="1:27" collapsed="1" x14ac:dyDescent="0.25">
      <c r="A20" t="s">
        <v>318</v>
      </c>
      <c r="B20" s="25" t="s">
        <v>32</v>
      </c>
      <c r="C20" s="25"/>
      <c r="D20" s="16">
        <f>SUM(D21:D23)</f>
        <v>-15583.84</v>
      </c>
      <c r="E20" s="16">
        <f>SUM(E21:E23)</f>
        <v>-759.75</v>
      </c>
      <c r="F20" s="16">
        <f>SUM(F21:F23)</f>
        <v>0</v>
      </c>
      <c r="G20" s="16">
        <f>SUM(G21:G23)</f>
        <v>14824.09</v>
      </c>
      <c r="H20" s="17">
        <f t="shared" si="0"/>
        <v>20.511799934188879</v>
      </c>
      <c r="I20" s="15" t="s">
        <v>318</v>
      </c>
      <c r="J20" s="16">
        <f>SUM(J21:J23)</f>
        <v>-185218.36</v>
      </c>
      <c r="K20" s="16">
        <f>SUM(K21:K23)</f>
        <v>-165283</v>
      </c>
      <c r="L20" s="16">
        <f>SUM(L21:L23)</f>
        <v>0</v>
      </c>
      <c r="M20" s="16">
        <f>SUM(M21:M23)</f>
        <v>19935.36</v>
      </c>
      <c r="N20" s="17">
        <f t="shared" si="1"/>
        <v>1.1206134932207183</v>
      </c>
      <c r="O20" s="15" t="s">
        <v>318</v>
      </c>
      <c r="P20" s="16">
        <f>SUM(P21:P23)</f>
        <v>-115997</v>
      </c>
      <c r="Q20" s="16">
        <f>SUM(Q21:Q23)</f>
        <v>-165283</v>
      </c>
      <c r="R20" s="16">
        <f>SUM(R21:R23)</f>
        <v>49286</v>
      </c>
      <c r="S20" s="15" t="s">
        <v>318</v>
      </c>
      <c r="T20" s="16">
        <f t="shared" ref="T20:Y20" si="7">SUM(T21:T23)</f>
        <v>-165283</v>
      </c>
      <c r="U20" s="16">
        <f t="shared" si="7"/>
        <v>-185218.36</v>
      </c>
      <c r="V20" s="16">
        <f t="shared" si="7"/>
        <v>0</v>
      </c>
      <c r="W20" s="16">
        <f t="shared" si="7"/>
        <v>0</v>
      </c>
      <c r="X20" s="16">
        <f t="shared" si="7"/>
        <v>-185218.36</v>
      </c>
      <c r="Y20" s="16">
        <f t="shared" si="7"/>
        <v>19935.359999999986</v>
      </c>
      <c r="Z20" s="17">
        <f t="shared" si="3"/>
        <v>-0.12061349322071832</v>
      </c>
      <c r="AA20" s="16"/>
    </row>
    <row r="21" spans="1:27" hidden="1" outlineLevel="1" x14ac:dyDescent="0.25">
      <c r="A21" t="s">
        <v>318</v>
      </c>
      <c r="B21" s="8" t="s">
        <v>318</v>
      </c>
      <c r="C21" s="8" t="s">
        <v>33</v>
      </c>
      <c r="D21" s="9">
        <v>-8583.84</v>
      </c>
      <c r="E21" s="9">
        <v>-759.75</v>
      </c>
      <c r="F21" s="9">
        <v>0</v>
      </c>
      <c r="G21" s="9">
        <v>7824.09</v>
      </c>
      <c r="H21" s="7">
        <f t="shared" si="0"/>
        <v>11.298242843040475</v>
      </c>
      <c r="I21" s="8" t="s">
        <v>318</v>
      </c>
      <c r="J21" s="9">
        <v>-163038.35999999999</v>
      </c>
      <c r="K21" s="9">
        <v>-153883</v>
      </c>
      <c r="L21" s="9">
        <v>0</v>
      </c>
      <c r="M21" s="9">
        <v>9155.36</v>
      </c>
      <c r="N21" s="7">
        <f t="shared" si="1"/>
        <v>1.059495590806002</v>
      </c>
      <c r="O21" s="8" t="s">
        <v>318</v>
      </c>
      <c r="P21" s="9">
        <v>-107597</v>
      </c>
      <c r="Q21" s="9">
        <v>-153883</v>
      </c>
      <c r="R21" s="9">
        <v>46286</v>
      </c>
      <c r="S21" s="8" t="s">
        <v>318</v>
      </c>
      <c r="T21" s="9">
        <v>-153883</v>
      </c>
      <c r="U21" s="9">
        <v>-163038.35999999999</v>
      </c>
      <c r="V21" s="8" t="s">
        <v>318</v>
      </c>
      <c r="W21" s="9">
        <v>0</v>
      </c>
      <c r="X21" s="9">
        <f>U21+IF(V21 = "", 0, V21)+W21</f>
        <v>-163038.35999999999</v>
      </c>
      <c r="Y21" s="9">
        <f>T21-X21</f>
        <v>9155.359999999986</v>
      </c>
      <c r="Z21" s="7">
        <f t="shared" si="3"/>
        <v>-5.949559080600187E-2</v>
      </c>
      <c r="AA21" s="8" t="s">
        <v>318</v>
      </c>
    </row>
    <row r="22" spans="1:27" hidden="1" outlineLevel="1" x14ac:dyDescent="0.25">
      <c r="A22" t="s">
        <v>318</v>
      </c>
      <c r="B22" s="8" t="s">
        <v>318</v>
      </c>
      <c r="C22" s="8" t="s">
        <v>34</v>
      </c>
      <c r="D22" s="9">
        <v>0</v>
      </c>
      <c r="E22" s="9">
        <v>0</v>
      </c>
      <c r="F22" s="9">
        <v>0</v>
      </c>
      <c r="G22" s="9">
        <v>0</v>
      </c>
      <c r="H22" s="7">
        <f t="shared" si="0"/>
        <v>0</v>
      </c>
      <c r="I22" s="8" t="s">
        <v>318</v>
      </c>
      <c r="J22" s="9">
        <v>-14680</v>
      </c>
      <c r="K22" s="9">
        <v>-11400</v>
      </c>
      <c r="L22" s="9">
        <v>0</v>
      </c>
      <c r="M22" s="9">
        <v>3280</v>
      </c>
      <c r="N22" s="7">
        <f t="shared" si="1"/>
        <v>1.287719298245614</v>
      </c>
      <c r="O22" s="8" t="s">
        <v>318</v>
      </c>
      <c r="P22" s="9">
        <v>-8400</v>
      </c>
      <c r="Q22" s="9">
        <v>-11400</v>
      </c>
      <c r="R22" s="9">
        <v>3000</v>
      </c>
      <c r="S22" s="8" t="s">
        <v>318</v>
      </c>
      <c r="T22" s="9">
        <v>-11400</v>
      </c>
      <c r="U22" s="9">
        <v>-14680</v>
      </c>
      <c r="V22" s="8" t="s">
        <v>318</v>
      </c>
      <c r="W22" s="9">
        <v>0</v>
      </c>
      <c r="X22" s="9">
        <f>U22+IF(V22 = "", 0, V22)+W22</f>
        <v>-14680</v>
      </c>
      <c r="Y22" s="9">
        <f>T22-X22</f>
        <v>3280</v>
      </c>
      <c r="Z22" s="7">
        <f t="shared" si="3"/>
        <v>-0.28771929824561404</v>
      </c>
      <c r="AA22" s="8" t="s">
        <v>318</v>
      </c>
    </row>
    <row r="23" spans="1:27" hidden="1" outlineLevel="1" x14ac:dyDescent="0.25">
      <c r="A23" t="s">
        <v>318</v>
      </c>
      <c r="B23" s="8" t="s">
        <v>318</v>
      </c>
      <c r="C23" s="8" t="s">
        <v>35</v>
      </c>
      <c r="D23" s="9">
        <v>-7000</v>
      </c>
      <c r="E23" s="9">
        <v>0</v>
      </c>
      <c r="F23" s="9">
        <v>0</v>
      </c>
      <c r="G23" s="9">
        <v>7000</v>
      </c>
      <c r="H23" s="7">
        <f t="shared" si="0"/>
        <v>0</v>
      </c>
      <c r="I23" s="8" t="s">
        <v>318</v>
      </c>
      <c r="J23" s="9">
        <v>-7500</v>
      </c>
      <c r="K23" s="9">
        <v>0</v>
      </c>
      <c r="L23" s="9">
        <v>0</v>
      </c>
      <c r="M23" s="9">
        <v>7500</v>
      </c>
      <c r="N23" s="7">
        <f t="shared" si="1"/>
        <v>0</v>
      </c>
      <c r="O23" s="8" t="s">
        <v>318</v>
      </c>
      <c r="P23" s="9">
        <v>0</v>
      </c>
      <c r="Q23" s="9">
        <v>0</v>
      </c>
      <c r="R23" s="9">
        <v>0</v>
      </c>
      <c r="S23" s="8" t="s">
        <v>318</v>
      </c>
      <c r="T23" s="9">
        <v>0</v>
      </c>
      <c r="U23" s="9">
        <v>-7500</v>
      </c>
      <c r="V23" s="8" t="s">
        <v>318</v>
      </c>
      <c r="W23" s="9">
        <v>0</v>
      </c>
      <c r="X23" s="9">
        <f>U23+IF(V23 = "", 0, V23)+W23</f>
        <v>-7500</v>
      </c>
      <c r="Y23" s="9">
        <f>T23-X23</f>
        <v>7500</v>
      </c>
      <c r="Z23" s="7">
        <f t="shared" si="3"/>
        <v>0</v>
      </c>
      <c r="AA23" s="8" t="s">
        <v>318</v>
      </c>
    </row>
    <row r="24" spans="1:27" collapsed="1" x14ac:dyDescent="0.25">
      <c r="A24" t="s">
        <v>318</v>
      </c>
      <c r="B24" s="25" t="s">
        <v>39</v>
      </c>
      <c r="C24" s="25"/>
      <c r="D24" s="16">
        <f>SUM(D25:D35)</f>
        <v>-2442.1</v>
      </c>
      <c r="E24" s="16">
        <f>SUM(E25:E35)</f>
        <v>-2004</v>
      </c>
      <c r="F24" s="16">
        <f>SUM(F25:F35)</f>
        <v>0</v>
      </c>
      <c r="G24" s="16">
        <f>SUM(G25:G35)</f>
        <v>438.09999999999997</v>
      </c>
      <c r="H24" s="17">
        <f t="shared" si="0"/>
        <v>1.2186127744510977</v>
      </c>
      <c r="I24" s="15" t="s">
        <v>318</v>
      </c>
      <c r="J24" s="16">
        <f>SUM(J25:J35)</f>
        <v>-144825.5</v>
      </c>
      <c r="K24" s="16">
        <f>SUM(K25:K35)</f>
        <v>-125778.1</v>
      </c>
      <c r="L24" s="16">
        <f>SUM(L25:L35)</f>
        <v>0</v>
      </c>
      <c r="M24" s="16">
        <f>SUM(M25:M35)</f>
        <v>19047.400000000001</v>
      </c>
      <c r="N24" s="17">
        <f t="shared" si="1"/>
        <v>1.1514365378392581</v>
      </c>
      <c r="O24" s="15" t="s">
        <v>318</v>
      </c>
      <c r="P24" s="16">
        <f>SUM(P25:P35)</f>
        <v>-122778.1</v>
      </c>
      <c r="Q24" s="16">
        <f>SUM(Q25:Q35)</f>
        <v>-125778.1</v>
      </c>
      <c r="R24" s="16">
        <f>SUM(R25:R35)</f>
        <v>3000</v>
      </c>
      <c r="S24" s="15" t="s">
        <v>318</v>
      </c>
      <c r="T24" s="16">
        <f t="shared" ref="T24:Y24" si="8">SUM(T25:T35)</f>
        <v>-125778.1</v>
      </c>
      <c r="U24" s="16">
        <f t="shared" si="8"/>
        <v>-144825.5</v>
      </c>
      <c r="V24" s="16">
        <f t="shared" si="8"/>
        <v>0</v>
      </c>
      <c r="W24" s="16">
        <f t="shared" si="8"/>
        <v>0</v>
      </c>
      <c r="X24" s="16">
        <f t="shared" si="8"/>
        <v>-144825.5</v>
      </c>
      <c r="Y24" s="16">
        <f t="shared" si="8"/>
        <v>19047.400000000001</v>
      </c>
      <c r="Z24" s="17">
        <f t="shared" si="3"/>
        <v>-0.1514365378392582</v>
      </c>
      <c r="AA24" s="16"/>
    </row>
    <row r="25" spans="1:27" hidden="1" outlineLevel="1" x14ac:dyDescent="0.25">
      <c r="A25" t="s">
        <v>318</v>
      </c>
      <c r="B25" s="8" t="s">
        <v>318</v>
      </c>
      <c r="C25" s="8" t="s">
        <v>55</v>
      </c>
      <c r="D25" s="9">
        <v>0</v>
      </c>
      <c r="E25" s="9">
        <v>-708.33</v>
      </c>
      <c r="F25" s="9">
        <v>0</v>
      </c>
      <c r="G25" s="9">
        <v>-708.33</v>
      </c>
      <c r="H25" s="7">
        <f t="shared" si="0"/>
        <v>0</v>
      </c>
      <c r="I25" s="8" t="s">
        <v>318</v>
      </c>
      <c r="J25" s="9">
        <v>-1150</v>
      </c>
      <c r="K25" s="9">
        <v>-8500</v>
      </c>
      <c r="L25" s="9">
        <v>0</v>
      </c>
      <c r="M25" s="9">
        <v>-7350</v>
      </c>
      <c r="N25" s="7">
        <f t="shared" si="1"/>
        <v>0.13529411764705881</v>
      </c>
      <c r="O25" s="8" t="s">
        <v>318</v>
      </c>
      <c r="P25" s="9">
        <v>-8000</v>
      </c>
      <c r="Q25" s="9">
        <v>-8500</v>
      </c>
      <c r="R25" s="9">
        <v>500</v>
      </c>
      <c r="S25" s="8" t="s">
        <v>318</v>
      </c>
      <c r="T25" s="9">
        <v>-8500</v>
      </c>
      <c r="U25" s="9">
        <v>-1150</v>
      </c>
      <c r="V25" s="8" t="s">
        <v>318</v>
      </c>
      <c r="W25" s="9">
        <v>0</v>
      </c>
      <c r="X25" s="9">
        <f t="shared" ref="X25:X35" si="9">U25+IF(V25 = "", 0, V25)+W25</f>
        <v>-1150</v>
      </c>
      <c r="Y25" s="9">
        <f t="shared" ref="Y25:Y35" si="10">T25-X25</f>
        <v>-7350</v>
      </c>
      <c r="Z25" s="7">
        <f t="shared" si="3"/>
        <v>0.86470588235294121</v>
      </c>
      <c r="AA25" s="8" t="s">
        <v>318</v>
      </c>
    </row>
    <row r="26" spans="1:27" hidden="1" outlineLevel="1" x14ac:dyDescent="0.25">
      <c r="A26" t="s">
        <v>318</v>
      </c>
      <c r="B26" s="8" t="s">
        <v>318</v>
      </c>
      <c r="C26" s="8" t="s">
        <v>40</v>
      </c>
      <c r="D26" s="9">
        <v>0</v>
      </c>
      <c r="E26" s="9">
        <v>0</v>
      </c>
      <c r="F26" s="9">
        <v>0</v>
      </c>
      <c r="G26" s="9">
        <v>0</v>
      </c>
      <c r="H26" s="7">
        <f t="shared" si="0"/>
        <v>0</v>
      </c>
      <c r="I26" s="8" t="s">
        <v>318</v>
      </c>
      <c r="J26" s="9">
        <v>-3724.12</v>
      </c>
      <c r="K26" s="9">
        <v>0</v>
      </c>
      <c r="L26" s="9">
        <v>0</v>
      </c>
      <c r="M26" s="9">
        <v>3724.12</v>
      </c>
      <c r="N26" s="7">
        <f t="shared" si="1"/>
        <v>0</v>
      </c>
      <c r="O26" s="8" t="s">
        <v>318</v>
      </c>
      <c r="P26" s="9">
        <v>0</v>
      </c>
      <c r="Q26" s="9">
        <v>0</v>
      </c>
      <c r="R26" s="9">
        <v>0</v>
      </c>
      <c r="S26" s="8" t="s">
        <v>318</v>
      </c>
      <c r="T26" s="9">
        <v>0</v>
      </c>
      <c r="U26" s="9">
        <v>-3724.12</v>
      </c>
      <c r="V26" s="8" t="s">
        <v>318</v>
      </c>
      <c r="W26" s="9">
        <v>0</v>
      </c>
      <c r="X26" s="9">
        <f t="shared" si="9"/>
        <v>-3724.12</v>
      </c>
      <c r="Y26" s="9">
        <f t="shared" si="10"/>
        <v>3724.12</v>
      </c>
      <c r="Z26" s="7">
        <f t="shared" si="3"/>
        <v>0</v>
      </c>
      <c r="AA26" s="8" t="s">
        <v>318</v>
      </c>
    </row>
    <row r="27" spans="1:27" hidden="1" outlineLevel="1" x14ac:dyDescent="0.25">
      <c r="A27" t="s">
        <v>318</v>
      </c>
      <c r="B27" s="8" t="s">
        <v>318</v>
      </c>
      <c r="C27" s="8" t="s">
        <v>41</v>
      </c>
      <c r="D27" s="9">
        <v>-370.55</v>
      </c>
      <c r="E27" s="9">
        <v>0</v>
      </c>
      <c r="F27" s="9">
        <v>0</v>
      </c>
      <c r="G27" s="9">
        <v>370.55</v>
      </c>
      <c r="H27" s="7">
        <f t="shared" si="0"/>
        <v>0</v>
      </c>
      <c r="I27" s="8" t="s">
        <v>318</v>
      </c>
      <c r="J27" s="9">
        <v>-42340.17</v>
      </c>
      <c r="K27" s="9">
        <v>-43522</v>
      </c>
      <c r="L27" s="9">
        <v>0</v>
      </c>
      <c r="M27" s="9">
        <v>-1181.83</v>
      </c>
      <c r="N27" s="7">
        <f t="shared" si="1"/>
        <v>0.97284522770093285</v>
      </c>
      <c r="O27" s="8" t="s">
        <v>318</v>
      </c>
      <c r="P27" s="9">
        <v>-43522</v>
      </c>
      <c r="Q27" s="9">
        <v>-43522</v>
      </c>
      <c r="R27" s="9">
        <v>0</v>
      </c>
      <c r="S27" s="8" t="s">
        <v>318</v>
      </c>
      <c r="T27" s="9">
        <v>-43522</v>
      </c>
      <c r="U27" s="9">
        <v>-42340.17</v>
      </c>
      <c r="V27" s="8" t="s">
        <v>318</v>
      </c>
      <c r="W27" s="9">
        <v>0</v>
      </c>
      <c r="X27" s="9">
        <f t="shared" si="9"/>
        <v>-42340.17</v>
      </c>
      <c r="Y27" s="9">
        <f t="shared" si="10"/>
        <v>-1181.8300000000017</v>
      </c>
      <c r="Z27" s="7">
        <f t="shared" si="3"/>
        <v>2.7154772299067178E-2</v>
      </c>
      <c r="AA27" s="8" t="s">
        <v>318</v>
      </c>
    </row>
    <row r="28" spans="1:27" hidden="1" outlineLevel="1" x14ac:dyDescent="0.25">
      <c r="A28" t="s">
        <v>318</v>
      </c>
      <c r="B28" s="8" t="s">
        <v>318</v>
      </c>
      <c r="C28" s="8" t="s">
        <v>42</v>
      </c>
      <c r="D28" s="9">
        <v>-389.4</v>
      </c>
      <c r="E28" s="9">
        <v>0</v>
      </c>
      <c r="F28" s="9">
        <v>0</v>
      </c>
      <c r="G28" s="9">
        <v>389.4</v>
      </c>
      <c r="H28" s="7">
        <f t="shared" si="0"/>
        <v>0</v>
      </c>
      <c r="I28" s="8" t="s">
        <v>318</v>
      </c>
      <c r="J28" s="9">
        <v>-68603.61</v>
      </c>
      <c r="K28" s="9">
        <v>-41966.1</v>
      </c>
      <c r="L28" s="9">
        <v>0</v>
      </c>
      <c r="M28" s="9">
        <v>26637.51</v>
      </c>
      <c r="N28" s="7">
        <f t="shared" si="1"/>
        <v>1.6347387534224054</v>
      </c>
      <c r="O28" s="8" t="s">
        <v>318</v>
      </c>
      <c r="P28" s="9">
        <v>-41966.1</v>
      </c>
      <c r="Q28" s="9">
        <v>-41966.1</v>
      </c>
      <c r="R28" s="9">
        <v>0</v>
      </c>
      <c r="S28" s="8" t="s">
        <v>318</v>
      </c>
      <c r="T28" s="9">
        <v>-41966.1</v>
      </c>
      <c r="U28" s="9">
        <v>-68603.61</v>
      </c>
      <c r="V28" s="8" t="s">
        <v>318</v>
      </c>
      <c r="W28" s="9">
        <v>0</v>
      </c>
      <c r="X28" s="9">
        <f t="shared" si="9"/>
        <v>-68603.61</v>
      </c>
      <c r="Y28" s="9">
        <f t="shared" si="10"/>
        <v>26637.510000000002</v>
      </c>
      <c r="Z28" s="7">
        <f t="shared" si="3"/>
        <v>-0.63473875342240527</v>
      </c>
      <c r="AA28" s="8" t="s">
        <v>318</v>
      </c>
    </row>
    <row r="29" spans="1:27" hidden="1" outlineLevel="1" x14ac:dyDescent="0.25">
      <c r="A29" t="s">
        <v>318</v>
      </c>
      <c r="B29" s="8" t="s">
        <v>318</v>
      </c>
      <c r="C29" s="8" t="s">
        <v>43</v>
      </c>
      <c r="D29" s="9">
        <v>-433.55</v>
      </c>
      <c r="E29" s="9">
        <v>-41.67</v>
      </c>
      <c r="F29" s="9">
        <v>0</v>
      </c>
      <c r="G29" s="9">
        <v>391.88</v>
      </c>
      <c r="H29" s="7">
        <f t="shared" si="0"/>
        <v>10.404367650587952</v>
      </c>
      <c r="I29" s="8" t="s">
        <v>318</v>
      </c>
      <c r="J29" s="9">
        <v>-2397.65</v>
      </c>
      <c r="K29" s="9">
        <v>-500</v>
      </c>
      <c r="L29" s="9">
        <v>0</v>
      </c>
      <c r="M29" s="9">
        <v>1897.65</v>
      </c>
      <c r="N29" s="7">
        <f t="shared" si="1"/>
        <v>4.7953000000000001</v>
      </c>
      <c r="O29" s="8" t="s">
        <v>318</v>
      </c>
      <c r="P29" s="9">
        <v>-500</v>
      </c>
      <c r="Q29" s="9">
        <v>-500</v>
      </c>
      <c r="R29" s="9">
        <v>0</v>
      </c>
      <c r="S29" s="8" t="s">
        <v>318</v>
      </c>
      <c r="T29" s="9">
        <v>-500</v>
      </c>
      <c r="U29" s="9">
        <v>-2397.65</v>
      </c>
      <c r="V29" s="8" t="s">
        <v>318</v>
      </c>
      <c r="W29" s="9">
        <v>0</v>
      </c>
      <c r="X29" s="9">
        <f t="shared" si="9"/>
        <v>-2397.65</v>
      </c>
      <c r="Y29" s="9">
        <f t="shared" si="10"/>
        <v>1897.65</v>
      </c>
      <c r="Z29" s="7">
        <f t="shared" si="3"/>
        <v>-3.7953000000000001</v>
      </c>
      <c r="AA29" s="8" t="s">
        <v>318</v>
      </c>
    </row>
    <row r="30" spans="1:27" hidden="1" outlineLevel="1" x14ac:dyDescent="0.25">
      <c r="A30" t="s">
        <v>318</v>
      </c>
      <c r="B30" s="8" t="s">
        <v>318</v>
      </c>
      <c r="C30" s="8" t="s">
        <v>56</v>
      </c>
      <c r="D30" s="9">
        <v>-548.6</v>
      </c>
      <c r="E30" s="9">
        <v>-1254</v>
      </c>
      <c r="F30" s="9">
        <v>0</v>
      </c>
      <c r="G30" s="9">
        <v>-705.4</v>
      </c>
      <c r="H30" s="7">
        <f t="shared" si="0"/>
        <v>0.4374800637958533</v>
      </c>
      <c r="I30" s="8" t="s">
        <v>318</v>
      </c>
      <c r="J30" s="9">
        <v>-9405.7999999999993</v>
      </c>
      <c r="K30" s="9">
        <v>-15048</v>
      </c>
      <c r="L30" s="9">
        <v>0</v>
      </c>
      <c r="M30" s="9">
        <v>-5642.2</v>
      </c>
      <c r="N30" s="7">
        <f t="shared" si="1"/>
        <v>0.62505316321105786</v>
      </c>
      <c r="O30" s="8" t="s">
        <v>318</v>
      </c>
      <c r="P30" s="9">
        <v>-15048</v>
      </c>
      <c r="Q30" s="9">
        <v>-15048</v>
      </c>
      <c r="R30" s="9">
        <v>0</v>
      </c>
      <c r="S30" s="8" t="s">
        <v>318</v>
      </c>
      <c r="T30" s="9">
        <v>-15048</v>
      </c>
      <c r="U30" s="9">
        <v>-9405.7999999999993</v>
      </c>
      <c r="V30" s="8" t="s">
        <v>318</v>
      </c>
      <c r="W30" s="9">
        <v>0</v>
      </c>
      <c r="X30" s="9">
        <f t="shared" si="9"/>
        <v>-9405.7999999999993</v>
      </c>
      <c r="Y30" s="9">
        <f t="shared" si="10"/>
        <v>-5642.2000000000007</v>
      </c>
      <c r="Z30" s="7">
        <f t="shared" si="3"/>
        <v>0.37494683678894208</v>
      </c>
      <c r="AA30" s="8" t="s">
        <v>318</v>
      </c>
    </row>
    <row r="31" spans="1:27" hidden="1" outlineLevel="1" x14ac:dyDescent="0.25">
      <c r="A31" t="s">
        <v>318</v>
      </c>
      <c r="B31" s="8" t="s">
        <v>318</v>
      </c>
      <c r="C31" s="8" t="s">
        <v>45</v>
      </c>
      <c r="D31" s="9">
        <v>-700</v>
      </c>
      <c r="E31" s="9">
        <v>0</v>
      </c>
      <c r="F31" s="9">
        <v>0</v>
      </c>
      <c r="G31" s="9">
        <v>700</v>
      </c>
      <c r="H31" s="7">
        <f t="shared" si="0"/>
        <v>0</v>
      </c>
      <c r="I31" s="8" t="s">
        <v>318</v>
      </c>
      <c r="J31" s="9">
        <v>-7448.2</v>
      </c>
      <c r="K31" s="9">
        <v>0</v>
      </c>
      <c r="L31" s="9">
        <v>0</v>
      </c>
      <c r="M31" s="9">
        <v>7448.2</v>
      </c>
      <c r="N31" s="7">
        <f t="shared" si="1"/>
        <v>0</v>
      </c>
      <c r="O31" s="8" t="s">
        <v>318</v>
      </c>
      <c r="P31" s="9">
        <v>0</v>
      </c>
      <c r="Q31" s="9">
        <v>0</v>
      </c>
      <c r="R31" s="9">
        <v>0</v>
      </c>
      <c r="S31" s="8" t="s">
        <v>318</v>
      </c>
      <c r="T31" s="9">
        <v>0</v>
      </c>
      <c r="U31" s="9">
        <v>-7448.2</v>
      </c>
      <c r="V31" s="8" t="s">
        <v>318</v>
      </c>
      <c r="W31" s="9">
        <v>0</v>
      </c>
      <c r="X31" s="9">
        <f t="shared" si="9"/>
        <v>-7448.2</v>
      </c>
      <c r="Y31" s="9">
        <f t="shared" si="10"/>
        <v>7448.2</v>
      </c>
      <c r="Z31" s="7">
        <f t="shared" si="3"/>
        <v>0</v>
      </c>
      <c r="AA31" s="8" t="s">
        <v>318</v>
      </c>
    </row>
    <row r="32" spans="1:27" hidden="1" outlineLevel="1" x14ac:dyDescent="0.25">
      <c r="A32" t="s">
        <v>318</v>
      </c>
      <c r="B32" s="8" t="s">
        <v>318</v>
      </c>
      <c r="C32" s="8" t="s">
        <v>52</v>
      </c>
      <c r="D32" s="9">
        <v>0</v>
      </c>
      <c r="E32" s="9">
        <v>0</v>
      </c>
      <c r="F32" s="9">
        <v>0</v>
      </c>
      <c r="G32" s="9">
        <v>0</v>
      </c>
      <c r="H32" s="7">
        <f t="shared" si="0"/>
        <v>0</v>
      </c>
      <c r="I32" s="8" t="s">
        <v>318</v>
      </c>
      <c r="J32" s="9">
        <v>-5189</v>
      </c>
      <c r="K32" s="9">
        <v>-8742</v>
      </c>
      <c r="L32" s="9">
        <v>0</v>
      </c>
      <c r="M32" s="9">
        <v>-3553</v>
      </c>
      <c r="N32" s="7">
        <f t="shared" si="1"/>
        <v>0.59357126515671466</v>
      </c>
      <c r="O32" s="8" t="s">
        <v>318</v>
      </c>
      <c r="P32" s="9">
        <v>-8742</v>
      </c>
      <c r="Q32" s="9">
        <v>-8742</v>
      </c>
      <c r="R32" s="9">
        <v>0</v>
      </c>
      <c r="S32" s="8" t="s">
        <v>318</v>
      </c>
      <c r="T32" s="9">
        <v>-8742</v>
      </c>
      <c r="U32" s="9">
        <v>-5189</v>
      </c>
      <c r="V32" s="8" t="s">
        <v>318</v>
      </c>
      <c r="W32" s="9">
        <v>0</v>
      </c>
      <c r="X32" s="9">
        <f t="shared" si="9"/>
        <v>-5189</v>
      </c>
      <c r="Y32" s="9">
        <f t="shared" si="10"/>
        <v>-3553</v>
      </c>
      <c r="Z32" s="7">
        <f t="shared" si="3"/>
        <v>0.40642873484328529</v>
      </c>
      <c r="AA32" s="8" t="s">
        <v>318</v>
      </c>
    </row>
    <row r="33" spans="1:27" hidden="1" outlineLevel="1" x14ac:dyDescent="0.25">
      <c r="A33" t="s">
        <v>318</v>
      </c>
      <c r="B33" s="8" t="s">
        <v>318</v>
      </c>
      <c r="C33" s="8" t="s">
        <v>48</v>
      </c>
      <c r="D33" s="9">
        <v>0</v>
      </c>
      <c r="E33" s="9">
        <v>0</v>
      </c>
      <c r="F33" s="9">
        <v>0</v>
      </c>
      <c r="G33" s="9">
        <v>0</v>
      </c>
      <c r="H33" s="7">
        <f t="shared" si="0"/>
        <v>0</v>
      </c>
      <c r="I33" s="8" t="s">
        <v>318</v>
      </c>
      <c r="J33" s="9">
        <v>-2497</v>
      </c>
      <c r="K33" s="9">
        <v>0</v>
      </c>
      <c r="L33" s="9">
        <v>0</v>
      </c>
      <c r="M33" s="9">
        <v>2497</v>
      </c>
      <c r="N33" s="7">
        <f t="shared" si="1"/>
        <v>0</v>
      </c>
      <c r="O33" s="8" t="s">
        <v>318</v>
      </c>
      <c r="P33" s="9">
        <v>0</v>
      </c>
      <c r="Q33" s="9">
        <v>0</v>
      </c>
      <c r="R33" s="9">
        <v>0</v>
      </c>
      <c r="S33" s="8" t="s">
        <v>318</v>
      </c>
      <c r="T33" s="9">
        <v>0</v>
      </c>
      <c r="U33" s="9">
        <v>-2497</v>
      </c>
      <c r="V33" s="8" t="s">
        <v>318</v>
      </c>
      <c r="W33" s="9">
        <v>0</v>
      </c>
      <c r="X33" s="9">
        <f t="shared" si="9"/>
        <v>-2497</v>
      </c>
      <c r="Y33" s="9">
        <f t="shared" si="10"/>
        <v>2497</v>
      </c>
      <c r="Z33" s="7">
        <f t="shared" si="3"/>
        <v>0</v>
      </c>
      <c r="AA33" s="8" t="s">
        <v>318</v>
      </c>
    </row>
    <row r="34" spans="1:27" hidden="1" outlineLevel="1" x14ac:dyDescent="0.25">
      <c r="A34" t="s">
        <v>318</v>
      </c>
      <c r="B34" s="8" t="s">
        <v>318</v>
      </c>
      <c r="C34" s="8" t="s">
        <v>57</v>
      </c>
      <c r="D34" s="9">
        <v>0</v>
      </c>
      <c r="E34" s="9">
        <v>0</v>
      </c>
      <c r="F34" s="9">
        <v>0</v>
      </c>
      <c r="G34" s="9">
        <v>0</v>
      </c>
      <c r="H34" s="7">
        <f t="shared" si="0"/>
        <v>0</v>
      </c>
      <c r="I34" s="8" t="s">
        <v>318</v>
      </c>
      <c r="J34" s="9">
        <v>-2009.95</v>
      </c>
      <c r="K34" s="9">
        <v>0</v>
      </c>
      <c r="L34" s="9">
        <v>0</v>
      </c>
      <c r="M34" s="9">
        <v>2009.95</v>
      </c>
      <c r="N34" s="7">
        <f t="shared" si="1"/>
        <v>0</v>
      </c>
      <c r="O34" s="8" t="s">
        <v>318</v>
      </c>
      <c r="P34" s="9">
        <v>0</v>
      </c>
      <c r="Q34" s="9">
        <v>0</v>
      </c>
      <c r="R34" s="9">
        <v>0</v>
      </c>
      <c r="S34" s="8" t="s">
        <v>318</v>
      </c>
      <c r="T34" s="9">
        <v>0</v>
      </c>
      <c r="U34" s="9">
        <v>-2009.95</v>
      </c>
      <c r="V34" s="8" t="s">
        <v>318</v>
      </c>
      <c r="W34" s="9">
        <v>0</v>
      </c>
      <c r="X34" s="9">
        <f t="shared" si="9"/>
        <v>-2009.95</v>
      </c>
      <c r="Y34" s="9">
        <f t="shared" si="10"/>
        <v>2009.95</v>
      </c>
      <c r="Z34" s="7">
        <f t="shared" si="3"/>
        <v>0</v>
      </c>
      <c r="AA34" s="8" t="s">
        <v>318</v>
      </c>
    </row>
    <row r="35" spans="1:27" hidden="1" outlineLevel="1" x14ac:dyDescent="0.25">
      <c r="A35" t="s">
        <v>318</v>
      </c>
      <c r="B35" s="8" t="s">
        <v>318</v>
      </c>
      <c r="C35" s="8" t="s">
        <v>53</v>
      </c>
      <c r="D35" s="9">
        <v>0</v>
      </c>
      <c r="E35" s="9">
        <v>0</v>
      </c>
      <c r="F35" s="9">
        <v>0</v>
      </c>
      <c r="G35" s="9">
        <v>0</v>
      </c>
      <c r="H35" s="7">
        <f t="shared" si="0"/>
        <v>0</v>
      </c>
      <c r="I35" s="8" t="s">
        <v>318</v>
      </c>
      <c r="J35" s="9">
        <v>-60</v>
      </c>
      <c r="K35" s="9">
        <v>-7500</v>
      </c>
      <c r="L35" s="9">
        <v>0</v>
      </c>
      <c r="M35" s="9">
        <v>-7440</v>
      </c>
      <c r="N35" s="7">
        <f t="shared" si="1"/>
        <v>8.0000000000000002E-3</v>
      </c>
      <c r="O35" s="8" t="s">
        <v>318</v>
      </c>
      <c r="P35" s="9">
        <v>-5000</v>
      </c>
      <c r="Q35" s="9">
        <v>-7500</v>
      </c>
      <c r="R35" s="9">
        <v>2500</v>
      </c>
      <c r="S35" s="8" t="s">
        <v>318</v>
      </c>
      <c r="T35" s="9">
        <v>-7500</v>
      </c>
      <c r="U35" s="9">
        <v>-60</v>
      </c>
      <c r="V35" s="8" t="s">
        <v>318</v>
      </c>
      <c r="W35" s="9">
        <v>0</v>
      </c>
      <c r="X35" s="9">
        <f t="shared" si="9"/>
        <v>-60</v>
      </c>
      <c r="Y35" s="9">
        <f t="shared" si="10"/>
        <v>-7440</v>
      </c>
      <c r="Z35" s="7">
        <f t="shared" si="3"/>
        <v>0.99199999999999999</v>
      </c>
      <c r="AA35" s="8" t="s">
        <v>318</v>
      </c>
    </row>
    <row r="36" spans="1:27" x14ac:dyDescent="0.25">
      <c r="A36" t="s">
        <v>318</v>
      </c>
      <c r="B36" s="25" t="s">
        <v>63</v>
      </c>
      <c r="C36" s="25"/>
      <c r="D36" s="16">
        <f>SUM(D37:D39)</f>
        <v>0</v>
      </c>
      <c r="E36" s="16">
        <f>SUM(E37:E39)</f>
        <v>0</v>
      </c>
      <c r="F36" s="16">
        <f>SUM(F37:F39)</f>
        <v>0</v>
      </c>
      <c r="G36" s="16">
        <f>SUM(G37:G39)</f>
        <v>0</v>
      </c>
      <c r="H36" s="17">
        <f t="shared" si="0"/>
        <v>0</v>
      </c>
      <c r="I36" s="15" t="s">
        <v>318</v>
      </c>
      <c r="J36" s="16">
        <f>SUM(J37:J39)</f>
        <v>-25221.25</v>
      </c>
      <c r="K36" s="16">
        <f>SUM(K37:K39)</f>
        <v>-44041</v>
      </c>
      <c r="L36" s="16">
        <f>SUM(L37:L39)</f>
        <v>0</v>
      </c>
      <c r="M36" s="16">
        <f>SUM(M37:M39)</f>
        <v>-18819.75</v>
      </c>
      <c r="N36" s="17">
        <f t="shared" si="1"/>
        <v>0.57267659680752026</v>
      </c>
      <c r="O36" s="15" t="s">
        <v>318</v>
      </c>
      <c r="P36" s="16">
        <f>SUM(P37:P39)</f>
        <v>-45345</v>
      </c>
      <c r="Q36" s="16">
        <f>SUM(Q37:Q39)</f>
        <v>-44041</v>
      </c>
      <c r="R36" s="16">
        <f>SUM(R37:R39)</f>
        <v>-1304</v>
      </c>
      <c r="S36" s="15" t="s">
        <v>318</v>
      </c>
      <c r="T36" s="16">
        <f t="shared" ref="T36:Y36" si="11">SUM(T37:T39)</f>
        <v>-44041</v>
      </c>
      <c r="U36" s="16">
        <f t="shared" si="11"/>
        <v>-25221.25</v>
      </c>
      <c r="V36" s="16">
        <f t="shared" si="11"/>
        <v>0</v>
      </c>
      <c r="W36" s="16">
        <f t="shared" si="11"/>
        <v>0</v>
      </c>
      <c r="X36" s="16">
        <f t="shared" si="11"/>
        <v>-25221.25</v>
      </c>
      <c r="Y36" s="16">
        <f t="shared" si="11"/>
        <v>-18819.75</v>
      </c>
      <c r="Z36" s="17">
        <f t="shared" si="3"/>
        <v>0.42732340319247974</v>
      </c>
      <c r="AA36" s="16"/>
    </row>
    <row r="37" spans="1:27" outlineLevel="1" x14ac:dyDescent="0.25">
      <c r="A37" t="s">
        <v>318</v>
      </c>
      <c r="B37" s="8" t="s">
        <v>318</v>
      </c>
      <c r="C37" s="8" t="s">
        <v>64</v>
      </c>
      <c r="D37" s="9">
        <v>0</v>
      </c>
      <c r="E37" s="9">
        <v>0</v>
      </c>
      <c r="F37" s="9">
        <v>0</v>
      </c>
      <c r="G37" s="9">
        <v>0</v>
      </c>
      <c r="H37" s="7">
        <f t="shared" si="0"/>
        <v>0</v>
      </c>
      <c r="I37" s="8" t="s">
        <v>318</v>
      </c>
      <c r="J37" s="9">
        <v>-10221.25</v>
      </c>
      <c r="K37" s="9">
        <v>-10221</v>
      </c>
      <c r="L37" s="9">
        <v>0</v>
      </c>
      <c r="M37" s="9">
        <v>0.25</v>
      </c>
      <c r="N37" s="7">
        <f t="shared" si="1"/>
        <v>1.0000244594462382</v>
      </c>
      <c r="O37" s="8" t="s">
        <v>318</v>
      </c>
      <c r="P37" s="9">
        <v>-10345</v>
      </c>
      <c r="Q37" s="9">
        <v>-10221</v>
      </c>
      <c r="R37" s="9">
        <v>-124</v>
      </c>
      <c r="S37" s="8" t="s">
        <v>318</v>
      </c>
      <c r="T37" s="9">
        <v>-10221</v>
      </c>
      <c r="U37" s="9">
        <v>-10221.25</v>
      </c>
      <c r="V37" s="8" t="s">
        <v>318</v>
      </c>
      <c r="W37" s="9">
        <v>0</v>
      </c>
      <c r="X37" s="9">
        <f>U37+IF(V37 = "", 0, V37)+W37</f>
        <v>-10221.25</v>
      </c>
      <c r="Y37" s="9">
        <f>T37-X37</f>
        <v>0.25</v>
      </c>
      <c r="Z37" s="7">
        <f t="shared" si="3"/>
        <v>-2.4459446238137168E-5</v>
      </c>
      <c r="AA37" s="8" t="s">
        <v>318</v>
      </c>
    </row>
    <row r="38" spans="1:27" outlineLevel="1" x14ac:dyDescent="0.25">
      <c r="A38" t="s">
        <v>318</v>
      </c>
      <c r="B38" s="8" t="s">
        <v>318</v>
      </c>
      <c r="C38" s="8" t="s">
        <v>66</v>
      </c>
      <c r="D38" s="9">
        <v>0</v>
      </c>
      <c r="E38" s="9">
        <v>0</v>
      </c>
      <c r="F38" s="9">
        <v>0</v>
      </c>
      <c r="G38" s="9">
        <v>0</v>
      </c>
      <c r="H38" s="7">
        <f t="shared" si="0"/>
        <v>0</v>
      </c>
      <c r="I38" s="8" t="s">
        <v>318</v>
      </c>
      <c r="J38" s="9">
        <v>0</v>
      </c>
      <c r="K38" s="9">
        <v>-33820</v>
      </c>
      <c r="L38" s="9">
        <v>0</v>
      </c>
      <c r="M38" s="9">
        <v>-33820</v>
      </c>
      <c r="N38" s="7">
        <f t="shared" si="1"/>
        <v>0</v>
      </c>
      <c r="O38" s="8" t="s">
        <v>318</v>
      </c>
      <c r="P38" s="9">
        <v>-35000</v>
      </c>
      <c r="Q38" s="9">
        <v>-33820</v>
      </c>
      <c r="R38" s="9">
        <v>-1180</v>
      </c>
      <c r="S38" s="8" t="s">
        <v>318</v>
      </c>
      <c r="T38" s="9">
        <v>-33820</v>
      </c>
      <c r="U38" s="9">
        <v>0</v>
      </c>
      <c r="V38" s="8" t="s">
        <v>318</v>
      </c>
      <c r="W38" s="9">
        <v>0</v>
      </c>
      <c r="X38" s="9">
        <f>U38+IF(V38 = "", 0, V38)+W38</f>
        <v>0</v>
      </c>
      <c r="Y38" s="9">
        <f>T38-X38</f>
        <v>-33820</v>
      </c>
      <c r="Z38" s="7">
        <f t="shared" si="3"/>
        <v>1</v>
      </c>
      <c r="AA38" s="8" t="s">
        <v>318</v>
      </c>
    </row>
    <row r="39" spans="1:27" outlineLevel="1" x14ac:dyDescent="0.25">
      <c r="A39" t="s">
        <v>318</v>
      </c>
      <c r="B39" s="8" t="s">
        <v>318</v>
      </c>
      <c r="C39" s="8" t="s">
        <v>68</v>
      </c>
      <c r="D39" s="9">
        <v>0</v>
      </c>
      <c r="E39" s="9">
        <v>0</v>
      </c>
      <c r="F39" s="9">
        <v>0</v>
      </c>
      <c r="G39" s="9">
        <v>0</v>
      </c>
      <c r="H39" s="7">
        <f t="shared" si="0"/>
        <v>0</v>
      </c>
      <c r="I39" s="8" t="s">
        <v>318</v>
      </c>
      <c r="J39" s="9">
        <v>-15000</v>
      </c>
      <c r="K39" s="9">
        <v>0</v>
      </c>
      <c r="L39" s="9">
        <v>0</v>
      </c>
      <c r="M39" s="9">
        <v>15000</v>
      </c>
      <c r="N39" s="7">
        <f t="shared" si="1"/>
        <v>0</v>
      </c>
      <c r="O39" s="8" t="s">
        <v>318</v>
      </c>
      <c r="P39" s="9">
        <v>0</v>
      </c>
      <c r="Q39" s="9">
        <v>0</v>
      </c>
      <c r="R39" s="9">
        <v>0</v>
      </c>
      <c r="S39" s="8" t="s">
        <v>318</v>
      </c>
      <c r="T39" s="9">
        <v>0</v>
      </c>
      <c r="U39" s="9">
        <v>-15000</v>
      </c>
      <c r="V39" s="8" t="s">
        <v>318</v>
      </c>
      <c r="W39" s="9">
        <v>0</v>
      </c>
      <c r="X39" s="9">
        <f>U39+IF(V39 = "", 0, V39)+W39</f>
        <v>-15000</v>
      </c>
      <c r="Y39" s="9">
        <f>T39-X39</f>
        <v>15000</v>
      </c>
      <c r="Z39" s="7">
        <f t="shared" si="3"/>
        <v>0</v>
      </c>
      <c r="AA39" s="8" t="s">
        <v>318</v>
      </c>
    </row>
    <row r="41" spans="1:27" ht="17.25" x14ac:dyDescent="0.3">
      <c r="A41" s="18" t="s">
        <v>318</v>
      </c>
      <c r="B41" s="26" t="s">
        <v>71</v>
      </c>
      <c r="C41" s="26"/>
      <c r="D41" s="11">
        <f>D11+D13+D20+D24+D36</f>
        <v>-257681.79</v>
      </c>
      <c r="E41" s="11">
        <f>E11+E13+E20+E24+E36</f>
        <v>-240941.48</v>
      </c>
      <c r="F41" s="11">
        <f>F11+F13+F20+F24+F36</f>
        <v>0</v>
      </c>
      <c r="G41" s="11">
        <f>G11+G13+G20+G24+G36</f>
        <v>16740.309999999998</v>
      </c>
      <c r="H41" s="12">
        <f>IF(E41&lt;&gt;0, (D41+F41)/E41, 0)</f>
        <v>1.0694787381566677</v>
      </c>
      <c r="I41" s="19" t="s">
        <v>318</v>
      </c>
      <c r="J41" s="11">
        <f>J11+J13+J20+J24+J36</f>
        <v>-3479568.11</v>
      </c>
      <c r="K41" s="11">
        <f>K11+K13+K20+K24+K36</f>
        <v>-3452065.87</v>
      </c>
      <c r="L41" s="11">
        <f>L11+L13+L20+L24+L36</f>
        <v>0</v>
      </c>
      <c r="M41" s="11">
        <f>M11+M13+M20+M24+M36</f>
        <v>27502.240000000005</v>
      </c>
      <c r="N41" s="12">
        <f>IF(K41&lt;&gt;0, (J41+L41)/K41, 0)</f>
        <v>1.0079668931693937</v>
      </c>
      <c r="O41" s="19" t="s">
        <v>318</v>
      </c>
      <c r="P41" s="11">
        <f>P11+P13+P20+P24+P36</f>
        <v>-3390064.87</v>
      </c>
      <c r="Q41" s="11">
        <f>Q11+Q13+Q20+Q24+Q36</f>
        <v>-3452065.87</v>
      </c>
      <c r="R41" s="11">
        <f>R11+R13+R20+R24+R36</f>
        <v>62001</v>
      </c>
      <c r="S41" s="19" t="s">
        <v>318</v>
      </c>
      <c r="T41" s="11">
        <f t="shared" ref="T41:Y41" si="12">T11+T13+T20+T24+T36</f>
        <v>-3452065.87</v>
      </c>
      <c r="U41" s="11">
        <f t="shared" si="12"/>
        <v>-3479568.11</v>
      </c>
      <c r="V41" s="11">
        <f t="shared" si="12"/>
        <v>0</v>
      </c>
      <c r="W41" s="11">
        <f t="shared" si="12"/>
        <v>0</v>
      </c>
      <c r="X41" s="11">
        <f t="shared" si="12"/>
        <v>-3479568.11</v>
      </c>
      <c r="Y41" s="11">
        <f t="shared" si="12"/>
        <v>27502.239999999969</v>
      </c>
      <c r="Z41" s="12">
        <f>IF(T41&lt;&gt;0, Y41/T41, 0)</f>
        <v>-7.9668931693936563E-3</v>
      </c>
      <c r="AA41" s="11"/>
    </row>
    <row r="42" spans="1:27" x14ac:dyDescent="0.25">
      <c r="J42" s="28"/>
      <c r="K42" s="28"/>
      <c r="L42" s="29"/>
      <c r="M42" s="28"/>
    </row>
    <row r="43" spans="1:27" ht="17.25" x14ac:dyDescent="0.3">
      <c r="B43" s="5" t="s">
        <v>72</v>
      </c>
    </row>
    <row r="45" spans="1:27" x14ac:dyDescent="0.25">
      <c r="B45" s="13" t="s">
        <v>73</v>
      </c>
    </row>
    <row r="46" spans="1:27" collapsed="1" x14ac:dyDescent="0.25">
      <c r="A46" t="s">
        <v>318</v>
      </c>
      <c r="B46" s="25" t="s">
        <v>74</v>
      </c>
      <c r="C46" s="25"/>
      <c r="D46" s="16">
        <f>SUM(D47:D49)</f>
        <v>19954.419999999998</v>
      </c>
      <c r="E46" s="16">
        <f>SUM(E47:E49)</f>
        <v>19954.53</v>
      </c>
      <c r="F46" s="16">
        <f>SUM(F47:F49)</f>
        <v>0</v>
      </c>
      <c r="G46" s="16">
        <f>SUM(G47:G49)</f>
        <v>0.11</v>
      </c>
      <c r="H46" s="17">
        <f t="shared" ref="H46:H92" si="13">IF(E46&lt;&gt;0, (D46+F46)/E46, 0)</f>
        <v>0.99999448746725683</v>
      </c>
      <c r="I46" s="15" t="s">
        <v>318</v>
      </c>
      <c r="J46" s="16">
        <f>SUM(J47:J49)</f>
        <v>239453.04</v>
      </c>
      <c r="K46" s="16">
        <f>SUM(K47:K49)</f>
        <v>239454.22999999998</v>
      </c>
      <c r="L46" s="16">
        <f>SUM(L47:L49)</f>
        <v>0</v>
      </c>
      <c r="M46" s="16">
        <f>SUM(M47:M49)</f>
        <v>1.19</v>
      </c>
      <c r="N46" s="17">
        <f t="shared" ref="N46:N92" si="14">IF(K46&lt;&gt;0, (J46+L46)/K46, 0)</f>
        <v>0.99999503036551085</v>
      </c>
      <c r="O46" s="15" t="s">
        <v>318</v>
      </c>
      <c r="P46" s="16">
        <f>SUM(P47:P49)</f>
        <v>239452.86000000002</v>
      </c>
      <c r="Q46" s="16">
        <f>SUM(Q47:Q49)</f>
        <v>239454.22999999998</v>
      </c>
      <c r="R46" s="16">
        <f>SUM(R47:R49)</f>
        <v>-1.37</v>
      </c>
      <c r="S46" s="15" t="s">
        <v>318</v>
      </c>
      <c r="T46" s="16">
        <f t="shared" ref="T46:Y46" si="15">SUM(T47:T49)</f>
        <v>239454.22999999998</v>
      </c>
      <c r="U46" s="16">
        <f t="shared" si="15"/>
        <v>239453.04</v>
      </c>
      <c r="V46" s="16">
        <f t="shared" si="15"/>
        <v>0</v>
      </c>
      <c r="W46" s="16">
        <f t="shared" si="15"/>
        <v>0</v>
      </c>
      <c r="X46" s="16">
        <f t="shared" si="15"/>
        <v>239453.04</v>
      </c>
      <c r="Y46" s="16">
        <f t="shared" si="15"/>
        <v>1.1899999999914144</v>
      </c>
      <c r="Z46" s="17">
        <f t="shared" ref="Z46:Z92" si="16">IF(T46&lt;&gt;0, Y46/T46, 0)</f>
        <v>4.9696344891940916E-6</v>
      </c>
      <c r="AA46" s="16"/>
    </row>
    <row r="47" spans="1:27" hidden="1" outlineLevel="1" x14ac:dyDescent="0.25">
      <c r="A47" t="s">
        <v>318</v>
      </c>
      <c r="B47" s="8" t="s">
        <v>318</v>
      </c>
      <c r="C47" s="8" t="s">
        <v>75</v>
      </c>
      <c r="D47" s="9">
        <v>13975.17</v>
      </c>
      <c r="E47" s="9">
        <v>13975.17</v>
      </c>
      <c r="F47" s="9">
        <v>0</v>
      </c>
      <c r="G47" s="9">
        <v>0</v>
      </c>
      <c r="H47" s="7">
        <f t="shared" si="13"/>
        <v>1</v>
      </c>
      <c r="I47" s="8" t="s">
        <v>318</v>
      </c>
      <c r="J47" s="9">
        <v>167702.04</v>
      </c>
      <c r="K47" s="9">
        <v>167702</v>
      </c>
      <c r="L47" s="9">
        <v>0</v>
      </c>
      <c r="M47" s="9">
        <v>-0.04</v>
      </c>
      <c r="N47" s="7">
        <f t="shared" si="14"/>
        <v>1.0000002385183242</v>
      </c>
      <c r="O47" s="8" t="s">
        <v>318</v>
      </c>
      <c r="P47" s="9">
        <v>167701.04</v>
      </c>
      <c r="Q47" s="9">
        <v>167702</v>
      </c>
      <c r="R47" s="9">
        <v>-0.96</v>
      </c>
      <c r="S47" s="8" t="s">
        <v>318</v>
      </c>
      <c r="T47" s="9">
        <v>167702</v>
      </c>
      <c r="U47" s="9">
        <v>167702.04</v>
      </c>
      <c r="V47" s="8" t="s">
        <v>318</v>
      </c>
      <c r="W47" s="9">
        <v>0</v>
      </c>
      <c r="X47" s="9">
        <f>U47+IF(V47 = "", 0, V47)+W47</f>
        <v>167702.04</v>
      </c>
      <c r="Y47" s="9">
        <f>T47-X47</f>
        <v>-4.0000000008149073E-2</v>
      </c>
      <c r="Z47" s="7">
        <f t="shared" si="16"/>
        <v>-2.3851832421884695E-7</v>
      </c>
      <c r="AA47" s="8" t="s">
        <v>318</v>
      </c>
    </row>
    <row r="48" spans="1:27" hidden="1" outlineLevel="1" x14ac:dyDescent="0.25">
      <c r="A48" t="s">
        <v>318</v>
      </c>
      <c r="B48" s="8" t="s">
        <v>318</v>
      </c>
      <c r="C48" s="8" t="s">
        <v>77</v>
      </c>
      <c r="D48" s="9">
        <v>1971.17</v>
      </c>
      <c r="E48" s="9">
        <v>1971.28</v>
      </c>
      <c r="F48" s="9">
        <v>0</v>
      </c>
      <c r="G48" s="9">
        <v>0.11</v>
      </c>
      <c r="H48" s="7">
        <f t="shared" si="13"/>
        <v>0.99994419869323492</v>
      </c>
      <c r="I48" s="8" t="s">
        <v>318</v>
      </c>
      <c r="J48" s="9">
        <v>23654.04</v>
      </c>
      <c r="K48" s="9">
        <v>23655.3</v>
      </c>
      <c r="L48" s="9">
        <v>0</v>
      </c>
      <c r="M48" s="9">
        <v>1.26</v>
      </c>
      <c r="N48" s="7">
        <f t="shared" si="14"/>
        <v>0.99994673498116704</v>
      </c>
      <c r="O48" s="8" t="s">
        <v>318</v>
      </c>
      <c r="P48" s="9">
        <v>23655.16</v>
      </c>
      <c r="Q48" s="9">
        <v>23655.3</v>
      </c>
      <c r="R48" s="9">
        <v>-0.14000000000000001</v>
      </c>
      <c r="S48" s="8" t="s">
        <v>318</v>
      </c>
      <c r="T48" s="9">
        <v>23655.3</v>
      </c>
      <c r="U48" s="9">
        <v>23654.04</v>
      </c>
      <c r="V48" s="8" t="s">
        <v>318</v>
      </c>
      <c r="W48" s="9">
        <v>0</v>
      </c>
      <c r="X48" s="9">
        <f>U48+IF(V48 = "", 0, V48)+W48</f>
        <v>23654.04</v>
      </c>
      <c r="Y48" s="9">
        <f>T48-X48</f>
        <v>1.2599999999983993</v>
      </c>
      <c r="Z48" s="7">
        <f t="shared" si="16"/>
        <v>5.3265018832921136E-5</v>
      </c>
      <c r="AA48" s="8" t="s">
        <v>318</v>
      </c>
    </row>
    <row r="49" spans="1:27" hidden="1" outlineLevel="1" x14ac:dyDescent="0.25">
      <c r="A49" t="s">
        <v>318</v>
      </c>
      <c r="B49" s="8" t="s">
        <v>318</v>
      </c>
      <c r="C49" s="8" t="s">
        <v>78</v>
      </c>
      <c r="D49" s="9">
        <v>4008.08</v>
      </c>
      <c r="E49" s="9">
        <v>4008.08</v>
      </c>
      <c r="F49" s="9">
        <v>0</v>
      </c>
      <c r="G49" s="9">
        <v>0</v>
      </c>
      <c r="H49" s="7">
        <f t="shared" si="13"/>
        <v>1</v>
      </c>
      <c r="I49" s="8" t="s">
        <v>318</v>
      </c>
      <c r="J49" s="9">
        <v>48096.959999999999</v>
      </c>
      <c r="K49" s="9">
        <v>48096.93</v>
      </c>
      <c r="L49" s="9">
        <v>0</v>
      </c>
      <c r="M49" s="9">
        <v>-0.03</v>
      </c>
      <c r="N49" s="7">
        <f t="shared" si="14"/>
        <v>1.0000006237404342</v>
      </c>
      <c r="O49" s="8" t="s">
        <v>318</v>
      </c>
      <c r="P49" s="9">
        <v>48096.66</v>
      </c>
      <c r="Q49" s="9">
        <v>48096.93</v>
      </c>
      <c r="R49" s="9">
        <v>-0.27</v>
      </c>
      <c r="S49" s="8" t="s">
        <v>318</v>
      </c>
      <c r="T49" s="9">
        <v>48096.93</v>
      </c>
      <c r="U49" s="9">
        <v>48096.959999999999</v>
      </c>
      <c r="V49" s="8" t="s">
        <v>318</v>
      </c>
      <c r="W49" s="9">
        <v>0</v>
      </c>
      <c r="X49" s="9">
        <f>U49+IF(V49 = "", 0, V49)+W49</f>
        <v>48096.959999999999</v>
      </c>
      <c r="Y49" s="9">
        <f>T49-X49</f>
        <v>-2.9999999998835847E-2</v>
      </c>
      <c r="Z49" s="7">
        <f t="shared" si="16"/>
        <v>-6.2374043413656224E-7</v>
      </c>
      <c r="AA49" s="8" t="s">
        <v>318</v>
      </c>
    </row>
    <row r="50" spans="1:27" collapsed="1" x14ac:dyDescent="0.25">
      <c r="A50" t="s">
        <v>318</v>
      </c>
      <c r="B50" s="25" t="s">
        <v>83</v>
      </c>
      <c r="C50" s="25"/>
      <c r="D50" s="16">
        <f>SUM(D51:D54)</f>
        <v>122864.07</v>
      </c>
      <c r="E50" s="16">
        <f>SUM(E51:E54)</f>
        <v>127393.16</v>
      </c>
      <c r="F50" s="16">
        <f>SUM(F51:F54)</f>
        <v>0</v>
      </c>
      <c r="G50" s="16">
        <f>SUM(G51:G54)</f>
        <v>4529.09</v>
      </c>
      <c r="H50" s="17">
        <f t="shared" si="13"/>
        <v>0.964447934253299</v>
      </c>
      <c r="I50" s="15" t="s">
        <v>318</v>
      </c>
      <c r="J50" s="16">
        <f>SUM(J51:J54)</f>
        <v>1469517.57</v>
      </c>
      <c r="K50" s="16">
        <f>SUM(K51:K54)</f>
        <v>1505688.9699999997</v>
      </c>
      <c r="L50" s="16">
        <f>SUM(L51:L54)</f>
        <v>0</v>
      </c>
      <c r="M50" s="16">
        <f>SUM(M51:M54)</f>
        <v>36171.4</v>
      </c>
      <c r="N50" s="17">
        <f t="shared" si="14"/>
        <v>0.97597684467330614</v>
      </c>
      <c r="O50" s="15" t="s">
        <v>318</v>
      </c>
      <c r="P50" s="16">
        <f>SUM(P51:P54)</f>
        <v>1504187.64</v>
      </c>
      <c r="Q50" s="16">
        <f>SUM(Q51:Q54)</f>
        <v>1505688.9699999997</v>
      </c>
      <c r="R50" s="16">
        <f>SUM(R51:R54)</f>
        <v>-1501.3300000000002</v>
      </c>
      <c r="S50" s="15" t="s">
        <v>318</v>
      </c>
      <c r="T50" s="16">
        <f t="shared" ref="T50:Y50" si="17">SUM(T51:T54)</f>
        <v>1505688.9699999997</v>
      </c>
      <c r="U50" s="16">
        <f t="shared" si="17"/>
        <v>1469517.57</v>
      </c>
      <c r="V50" s="16">
        <f t="shared" si="17"/>
        <v>0</v>
      </c>
      <c r="W50" s="16">
        <f t="shared" si="17"/>
        <v>0</v>
      </c>
      <c r="X50" s="16">
        <f t="shared" si="17"/>
        <v>1469517.57</v>
      </c>
      <c r="Y50" s="16">
        <f t="shared" si="17"/>
        <v>36171.3999999999</v>
      </c>
      <c r="Z50" s="17">
        <f t="shared" si="16"/>
        <v>2.4023155326694003E-2</v>
      </c>
      <c r="AA50" s="16"/>
    </row>
    <row r="51" spans="1:27" hidden="1" outlineLevel="1" x14ac:dyDescent="0.25">
      <c r="A51" t="s">
        <v>318</v>
      </c>
      <c r="B51" s="8" t="s">
        <v>318</v>
      </c>
      <c r="C51" s="8" t="s">
        <v>84</v>
      </c>
      <c r="D51" s="9">
        <v>85988.78</v>
      </c>
      <c r="E51" s="9">
        <v>89839.1</v>
      </c>
      <c r="F51" s="9">
        <v>0</v>
      </c>
      <c r="G51" s="9">
        <v>3850.32</v>
      </c>
      <c r="H51" s="7">
        <f t="shared" si="13"/>
        <v>0.95714204616920684</v>
      </c>
      <c r="I51" s="8" t="s">
        <v>318</v>
      </c>
      <c r="J51" s="9">
        <v>1028540.3</v>
      </c>
      <c r="K51" s="9">
        <v>1061979.19</v>
      </c>
      <c r="L51" s="9">
        <v>0</v>
      </c>
      <c r="M51" s="9">
        <v>33438.89</v>
      </c>
      <c r="N51" s="7">
        <f t="shared" si="14"/>
        <v>0.9685126692548468</v>
      </c>
      <c r="O51" s="8" t="s">
        <v>318</v>
      </c>
      <c r="P51" s="9">
        <v>1060375.54</v>
      </c>
      <c r="Q51" s="9">
        <v>1061979.19</v>
      </c>
      <c r="R51" s="9">
        <v>-1603.65</v>
      </c>
      <c r="S51" s="8" t="s">
        <v>318</v>
      </c>
      <c r="T51" s="9">
        <v>1061979.19</v>
      </c>
      <c r="U51" s="9">
        <v>1028540.3</v>
      </c>
      <c r="V51" s="8" t="s">
        <v>318</v>
      </c>
      <c r="W51" s="9">
        <v>0</v>
      </c>
      <c r="X51" s="9">
        <f>U51+IF(V51 = "", 0, V51)+W51</f>
        <v>1028540.3</v>
      </c>
      <c r="Y51" s="9">
        <f>T51-X51</f>
        <v>33438.889999999898</v>
      </c>
      <c r="Z51" s="7">
        <f t="shared" si="16"/>
        <v>3.1487330745153204E-2</v>
      </c>
      <c r="AA51" s="8" t="s">
        <v>318</v>
      </c>
    </row>
    <row r="52" spans="1:27" hidden="1" outlineLevel="1" x14ac:dyDescent="0.25">
      <c r="A52" t="s">
        <v>318</v>
      </c>
      <c r="B52" s="8" t="s">
        <v>318</v>
      </c>
      <c r="C52" s="8" t="s">
        <v>85</v>
      </c>
      <c r="D52" s="9">
        <v>0</v>
      </c>
      <c r="E52" s="9">
        <v>0</v>
      </c>
      <c r="F52" s="9">
        <v>0</v>
      </c>
      <c r="G52" s="9">
        <v>0</v>
      </c>
      <c r="H52" s="7">
        <f t="shared" si="13"/>
        <v>0</v>
      </c>
      <c r="I52" s="8" t="s">
        <v>318</v>
      </c>
      <c r="J52" s="9">
        <v>3939.71</v>
      </c>
      <c r="K52" s="9">
        <v>0</v>
      </c>
      <c r="L52" s="9">
        <v>0</v>
      </c>
      <c r="M52" s="9">
        <v>-3939.71</v>
      </c>
      <c r="N52" s="7">
        <f t="shared" si="14"/>
        <v>0</v>
      </c>
      <c r="O52" s="8" t="s">
        <v>318</v>
      </c>
      <c r="P52" s="9">
        <v>0</v>
      </c>
      <c r="Q52" s="9">
        <v>0</v>
      </c>
      <c r="R52" s="9">
        <v>0</v>
      </c>
      <c r="S52" s="8" t="s">
        <v>318</v>
      </c>
      <c r="T52" s="9">
        <v>0</v>
      </c>
      <c r="U52" s="9">
        <v>3939.71</v>
      </c>
      <c r="V52" s="8" t="s">
        <v>318</v>
      </c>
      <c r="W52" s="9">
        <v>0</v>
      </c>
      <c r="X52" s="9">
        <f>U52+IF(V52 = "", 0, V52)+W52</f>
        <v>3939.71</v>
      </c>
      <c r="Y52" s="9">
        <f>T52-X52</f>
        <v>-3939.71</v>
      </c>
      <c r="Z52" s="7">
        <f t="shared" si="16"/>
        <v>0</v>
      </c>
      <c r="AA52" s="8" t="s">
        <v>318</v>
      </c>
    </row>
    <row r="53" spans="1:27" hidden="1" outlineLevel="1" x14ac:dyDescent="0.25">
      <c r="A53" t="s">
        <v>318</v>
      </c>
      <c r="B53" s="8" t="s">
        <v>318</v>
      </c>
      <c r="C53" s="8" t="s">
        <v>86</v>
      </c>
      <c r="D53" s="9">
        <v>11535.97</v>
      </c>
      <c r="E53" s="9">
        <v>11788.21</v>
      </c>
      <c r="F53" s="9">
        <v>0</v>
      </c>
      <c r="G53" s="9">
        <v>252.24</v>
      </c>
      <c r="H53" s="7">
        <f t="shared" si="13"/>
        <v>0.97860234929645806</v>
      </c>
      <c r="I53" s="8" t="s">
        <v>318</v>
      </c>
      <c r="J53" s="9">
        <v>137030.63</v>
      </c>
      <c r="K53" s="9">
        <v>139134.15</v>
      </c>
      <c r="L53" s="9">
        <v>0</v>
      </c>
      <c r="M53" s="9">
        <v>2103.52</v>
      </c>
      <c r="N53" s="7">
        <f t="shared" si="14"/>
        <v>0.98488135371510166</v>
      </c>
      <c r="O53" s="8" t="s">
        <v>318</v>
      </c>
      <c r="P53" s="9">
        <v>139696.4</v>
      </c>
      <c r="Q53" s="9">
        <v>139134.15</v>
      </c>
      <c r="R53" s="9">
        <v>562.25</v>
      </c>
      <c r="S53" s="8" t="s">
        <v>318</v>
      </c>
      <c r="T53" s="9">
        <v>139134.15</v>
      </c>
      <c r="U53" s="9">
        <v>137030.63</v>
      </c>
      <c r="V53" s="8" t="s">
        <v>318</v>
      </c>
      <c r="W53" s="9">
        <v>0</v>
      </c>
      <c r="X53" s="9">
        <f>U53+IF(V53 = "", 0, V53)+W53</f>
        <v>137030.63</v>
      </c>
      <c r="Y53" s="9">
        <f>T53-X53</f>
        <v>2103.5199999999895</v>
      </c>
      <c r="Z53" s="7">
        <f t="shared" si="16"/>
        <v>1.5118646284898349E-2</v>
      </c>
      <c r="AA53" s="8" t="s">
        <v>318</v>
      </c>
    </row>
    <row r="54" spans="1:27" hidden="1" outlineLevel="1" x14ac:dyDescent="0.25">
      <c r="A54" t="s">
        <v>318</v>
      </c>
      <c r="B54" s="8" t="s">
        <v>318</v>
      </c>
      <c r="C54" s="8" t="s">
        <v>87</v>
      </c>
      <c r="D54" s="9">
        <v>25339.32</v>
      </c>
      <c r="E54" s="9">
        <v>25765.85</v>
      </c>
      <c r="F54" s="9">
        <v>0</v>
      </c>
      <c r="G54" s="9">
        <v>426.53</v>
      </c>
      <c r="H54" s="7">
        <f t="shared" si="13"/>
        <v>0.98344591775547874</v>
      </c>
      <c r="I54" s="8" t="s">
        <v>318</v>
      </c>
      <c r="J54" s="9">
        <v>300006.93</v>
      </c>
      <c r="K54" s="9">
        <v>304575.63</v>
      </c>
      <c r="L54" s="9">
        <v>0</v>
      </c>
      <c r="M54" s="9">
        <v>4568.7</v>
      </c>
      <c r="N54" s="7">
        <f t="shared" si="14"/>
        <v>0.98499978478251848</v>
      </c>
      <c r="O54" s="8" t="s">
        <v>318</v>
      </c>
      <c r="P54" s="9">
        <v>304115.7</v>
      </c>
      <c r="Q54" s="9">
        <v>304575.63</v>
      </c>
      <c r="R54" s="9">
        <v>-459.93</v>
      </c>
      <c r="S54" s="8" t="s">
        <v>318</v>
      </c>
      <c r="T54" s="9">
        <v>304575.63</v>
      </c>
      <c r="U54" s="9">
        <v>300006.93</v>
      </c>
      <c r="V54" s="8" t="s">
        <v>318</v>
      </c>
      <c r="W54" s="9">
        <v>0</v>
      </c>
      <c r="X54" s="9">
        <f>U54+IF(V54 = "", 0, V54)+W54</f>
        <v>300006.93</v>
      </c>
      <c r="Y54" s="9">
        <f>T54-X54</f>
        <v>4568.7000000000116</v>
      </c>
      <c r="Z54" s="7">
        <f t="shared" si="16"/>
        <v>1.5000215217481488E-2</v>
      </c>
      <c r="AA54" s="8" t="s">
        <v>318</v>
      </c>
    </row>
    <row r="55" spans="1:27" collapsed="1" x14ac:dyDescent="0.25">
      <c r="A55" t="s">
        <v>318</v>
      </c>
      <c r="B55" s="25" t="s">
        <v>88</v>
      </c>
      <c r="C55" s="25"/>
      <c r="D55" s="16">
        <f>SUM(D56:D58)</f>
        <v>2100.35</v>
      </c>
      <c r="E55" s="16">
        <f>SUM(E56:E58)</f>
        <v>0</v>
      </c>
      <c r="F55" s="16">
        <f>SUM(F56:F58)</f>
        <v>0</v>
      </c>
      <c r="G55" s="16">
        <f>SUM(G56:G58)</f>
        <v>-2100.35</v>
      </c>
      <c r="H55" s="17">
        <f t="shared" si="13"/>
        <v>0</v>
      </c>
      <c r="I55" s="15" t="s">
        <v>318</v>
      </c>
      <c r="J55" s="16">
        <f>SUM(J56:J58)</f>
        <v>105691.36</v>
      </c>
      <c r="K55" s="16">
        <f>SUM(K56:K58)</f>
        <v>68740</v>
      </c>
      <c r="L55" s="16">
        <f>SUM(L56:L58)</f>
        <v>0</v>
      </c>
      <c r="M55" s="16">
        <f>SUM(M56:M58)</f>
        <v>-36951.360000000008</v>
      </c>
      <c r="N55" s="17">
        <f t="shared" si="14"/>
        <v>1.5375525167297062</v>
      </c>
      <c r="O55" s="15" t="s">
        <v>318</v>
      </c>
      <c r="P55" s="16">
        <f>SUM(P56:P58)</f>
        <v>16948</v>
      </c>
      <c r="Q55" s="16">
        <f>SUM(Q56:Q58)</f>
        <v>68740</v>
      </c>
      <c r="R55" s="16">
        <f>SUM(R56:R58)</f>
        <v>-51792</v>
      </c>
      <c r="S55" s="15" t="s">
        <v>318</v>
      </c>
      <c r="T55" s="16">
        <f t="shared" ref="T55:Y55" si="18">SUM(T56:T58)</f>
        <v>68740</v>
      </c>
      <c r="U55" s="16">
        <f t="shared" si="18"/>
        <v>105691.36</v>
      </c>
      <c r="V55" s="16">
        <f t="shared" si="18"/>
        <v>0</v>
      </c>
      <c r="W55" s="16">
        <f t="shared" si="18"/>
        <v>0</v>
      </c>
      <c r="X55" s="16">
        <f t="shared" si="18"/>
        <v>105691.36</v>
      </c>
      <c r="Y55" s="16">
        <f t="shared" si="18"/>
        <v>-36951.360000000008</v>
      </c>
      <c r="Z55" s="17">
        <f t="shared" si="16"/>
        <v>-0.53755251672970628</v>
      </c>
      <c r="AA55" s="16"/>
    </row>
    <row r="56" spans="1:27" hidden="1" outlineLevel="1" x14ac:dyDescent="0.25">
      <c r="A56" t="s">
        <v>318</v>
      </c>
      <c r="B56" s="8" t="s">
        <v>318</v>
      </c>
      <c r="C56" s="8" t="s">
        <v>89</v>
      </c>
      <c r="D56" s="9">
        <v>0</v>
      </c>
      <c r="E56" s="9">
        <v>0</v>
      </c>
      <c r="F56" s="9">
        <v>0</v>
      </c>
      <c r="G56" s="9">
        <v>0</v>
      </c>
      <c r="H56" s="7">
        <f t="shared" si="13"/>
        <v>0</v>
      </c>
      <c r="I56" s="8" t="s">
        <v>318</v>
      </c>
      <c r="J56" s="9">
        <v>10760</v>
      </c>
      <c r="K56" s="9">
        <v>68740</v>
      </c>
      <c r="L56" s="9">
        <v>0</v>
      </c>
      <c r="M56" s="9">
        <v>57980</v>
      </c>
      <c r="N56" s="7">
        <f t="shared" si="14"/>
        <v>0.15653185917951701</v>
      </c>
      <c r="O56" s="8" t="s">
        <v>318</v>
      </c>
      <c r="P56" s="9">
        <v>0</v>
      </c>
      <c r="Q56" s="9">
        <v>68740</v>
      </c>
      <c r="R56" s="9">
        <v>-68740</v>
      </c>
      <c r="S56" s="8" t="s">
        <v>318</v>
      </c>
      <c r="T56" s="9">
        <v>68740</v>
      </c>
      <c r="U56" s="9">
        <v>10760</v>
      </c>
      <c r="V56" s="8" t="s">
        <v>318</v>
      </c>
      <c r="W56" s="9">
        <v>0</v>
      </c>
      <c r="X56" s="9">
        <f>U56+IF(V56 = "", 0, V56)+W56</f>
        <v>10760</v>
      </c>
      <c r="Y56" s="9">
        <f>T56-X56</f>
        <v>57980</v>
      </c>
      <c r="Z56" s="7">
        <f t="shared" si="16"/>
        <v>0.84346814082048294</v>
      </c>
      <c r="AA56" s="8" t="s">
        <v>318</v>
      </c>
    </row>
    <row r="57" spans="1:27" hidden="1" outlineLevel="1" x14ac:dyDescent="0.25">
      <c r="A57" t="s">
        <v>318</v>
      </c>
      <c r="B57" s="8" t="s">
        <v>318</v>
      </c>
      <c r="C57" s="8" t="s">
        <v>90</v>
      </c>
      <c r="D57" s="9">
        <v>2100.35</v>
      </c>
      <c r="E57" s="9">
        <v>0</v>
      </c>
      <c r="F57" s="9">
        <v>0</v>
      </c>
      <c r="G57" s="9">
        <v>-2100.35</v>
      </c>
      <c r="H57" s="7">
        <f t="shared" si="13"/>
        <v>0</v>
      </c>
      <c r="I57" s="8" t="s">
        <v>318</v>
      </c>
      <c r="J57" s="9">
        <v>89841.35</v>
      </c>
      <c r="K57" s="9">
        <v>0</v>
      </c>
      <c r="L57" s="9">
        <v>0</v>
      </c>
      <c r="M57" s="9">
        <v>-89841.35</v>
      </c>
      <c r="N57" s="7">
        <f t="shared" si="14"/>
        <v>0</v>
      </c>
      <c r="O57" s="8" t="s">
        <v>318</v>
      </c>
      <c r="P57" s="9">
        <v>16948</v>
      </c>
      <c r="Q57" s="9">
        <v>0</v>
      </c>
      <c r="R57" s="9">
        <v>16948</v>
      </c>
      <c r="S57" s="8" t="s">
        <v>318</v>
      </c>
      <c r="T57" s="9">
        <v>0</v>
      </c>
      <c r="U57" s="9">
        <v>89841.35</v>
      </c>
      <c r="V57" s="8" t="s">
        <v>318</v>
      </c>
      <c r="W57" s="9">
        <v>0</v>
      </c>
      <c r="X57" s="9">
        <f>U57+IF(V57 = "", 0, V57)+W57</f>
        <v>89841.35</v>
      </c>
      <c r="Y57" s="9">
        <f>T57-X57</f>
        <v>-89841.35</v>
      </c>
      <c r="Z57" s="7">
        <f t="shared" si="16"/>
        <v>0</v>
      </c>
      <c r="AA57" s="8" t="s">
        <v>318</v>
      </c>
    </row>
    <row r="58" spans="1:27" hidden="1" outlineLevel="1" x14ac:dyDescent="0.25">
      <c r="A58" t="s">
        <v>318</v>
      </c>
      <c r="B58" s="8" t="s">
        <v>318</v>
      </c>
      <c r="C58" s="8" t="s">
        <v>93</v>
      </c>
      <c r="D58" s="9">
        <v>0</v>
      </c>
      <c r="E58" s="9">
        <v>0</v>
      </c>
      <c r="F58" s="9">
        <v>0</v>
      </c>
      <c r="G58" s="9">
        <v>0</v>
      </c>
      <c r="H58" s="7">
        <f t="shared" si="13"/>
        <v>0</v>
      </c>
      <c r="I58" s="8" t="s">
        <v>318</v>
      </c>
      <c r="J58" s="9">
        <v>5090.01</v>
      </c>
      <c r="K58" s="9">
        <v>0</v>
      </c>
      <c r="L58" s="9">
        <v>0</v>
      </c>
      <c r="M58" s="9">
        <v>-5090.01</v>
      </c>
      <c r="N58" s="7">
        <f t="shared" si="14"/>
        <v>0</v>
      </c>
      <c r="O58" s="8" t="s">
        <v>318</v>
      </c>
      <c r="P58" s="9">
        <v>0</v>
      </c>
      <c r="Q58" s="9">
        <v>0</v>
      </c>
      <c r="R58" s="9">
        <v>0</v>
      </c>
      <c r="S58" s="8" t="s">
        <v>318</v>
      </c>
      <c r="T58" s="9">
        <v>0</v>
      </c>
      <c r="U58" s="9">
        <v>5090.01</v>
      </c>
      <c r="V58" s="8" t="s">
        <v>318</v>
      </c>
      <c r="W58" s="9">
        <v>0</v>
      </c>
      <c r="X58" s="9">
        <f>U58+IF(V58 = "", 0, V58)+W58</f>
        <v>5090.01</v>
      </c>
      <c r="Y58" s="9">
        <f>T58-X58</f>
        <v>-5090.01</v>
      </c>
      <c r="Z58" s="7">
        <f t="shared" si="16"/>
        <v>0</v>
      </c>
      <c r="AA58" s="8" t="s">
        <v>318</v>
      </c>
    </row>
    <row r="59" spans="1:27" collapsed="1" x14ac:dyDescent="0.25">
      <c r="A59" t="s">
        <v>318</v>
      </c>
      <c r="B59" s="25" t="s">
        <v>94</v>
      </c>
      <c r="C59" s="25"/>
      <c r="D59" s="16">
        <f>SUM(D60:D67)</f>
        <v>32944.29</v>
      </c>
      <c r="E59" s="16">
        <f>SUM(E60:E67)</f>
        <v>36114.53</v>
      </c>
      <c r="F59" s="16">
        <f>SUM(F60:F67)</f>
        <v>0</v>
      </c>
      <c r="G59" s="16">
        <f>SUM(G60:G67)</f>
        <v>3170.24</v>
      </c>
      <c r="H59" s="17">
        <f t="shared" si="13"/>
        <v>0.9122170494811922</v>
      </c>
      <c r="I59" s="15" t="s">
        <v>318</v>
      </c>
      <c r="J59" s="16">
        <f>SUM(J60:J67)</f>
        <v>430317.91</v>
      </c>
      <c r="K59" s="16">
        <f>SUM(K60:K67)</f>
        <v>416742.33999999997</v>
      </c>
      <c r="L59" s="16">
        <f>SUM(L60:L67)</f>
        <v>0</v>
      </c>
      <c r="M59" s="16">
        <f>SUM(M60:M67)</f>
        <v>-13575.570000000002</v>
      </c>
      <c r="N59" s="17">
        <f t="shared" si="14"/>
        <v>1.03257545177675</v>
      </c>
      <c r="O59" s="15" t="s">
        <v>318</v>
      </c>
      <c r="P59" s="16">
        <f>SUM(P60:P67)</f>
        <v>405607.52999999997</v>
      </c>
      <c r="Q59" s="16">
        <f>SUM(Q60:Q67)</f>
        <v>416742.33999999997</v>
      </c>
      <c r="R59" s="16">
        <f>SUM(R60:R67)</f>
        <v>-11134.810000000003</v>
      </c>
      <c r="S59" s="15" t="s">
        <v>318</v>
      </c>
      <c r="T59" s="16">
        <f t="shared" ref="T59:Y59" si="19">SUM(T60:T67)</f>
        <v>416742.33999999997</v>
      </c>
      <c r="U59" s="16">
        <f t="shared" si="19"/>
        <v>430317.91</v>
      </c>
      <c r="V59" s="16">
        <f t="shared" si="19"/>
        <v>0</v>
      </c>
      <c r="W59" s="16">
        <f t="shared" si="19"/>
        <v>0</v>
      </c>
      <c r="X59" s="16">
        <f t="shared" si="19"/>
        <v>430317.91</v>
      </c>
      <c r="Y59" s="16">
        <f t="shared" si="19"/>
        <v>-13575.57</v>
      </c>
      <c r="Z59" s="17">
        <f t="shared" si="16"/>
        <v>-3.2575451776750114E-2</v>
      </c>
      <c r="AA59" s="16"/>
    </row>
    <row r="60" spans="1:27" hidden="1" outlineLevel="1" x14ac:dyDescent="0.25">
      <c r="A60" t="s">
        <v>318</v>
      </c>
      <c r="B60" s="8" t="s">
        <v>318</v>
      </c>
      <c r="C60" s="8" t="s">
        <v>95</v>
      </c>
      <c r="D60" s="9">
        <v>20615.57</v>
      </c>
      <c r="E60" s="9">
        <v>23951.72</v>
      </c>
      <c r="F60" s="9">
        <v>0</v>
      </c>
      <c r="G60" s="9">
        <v>3336.15</v>
      </c>
      <c r="H60" s="7">
        <f t="shared" si="13"/>
        <v>0.86071355209563227</v>
      </c>
      <c r="I60" s="8" t="s">
        <v>318</v>
      </c>
      <c r="J60" s="9">
        <v>264630.81</v>
      </c>
      <c r="K60" s="9">
        <v>278373.44</v>
      </c>
      <c r="L60" s="9">
        <v>0</v>
      </c>
      <c r="M60" s="9">
        <v>13742.63</v>
      </c>
      <c r="N60" s="7">
        <f t="shared" si="14"/>
        <v>0.95063239510206143</v>
      </c>
      <c r="O60" s="8" t="s">
        <v>318</v>
      </c>
      <c r="P60" s="9">
        <v>261950.28</v>
      </c>
      <c r="Q60" s="9">
        <v>278373.44</v>
      </c>
      <c r="R60" s="9">
        <v>-16423.16</v>
      </c>
      <c r="S60" s="8" t="s">
        <v>318</v>
      </c>
      <c r="T60" s="9">
        <v>278373.44</v>
      </c>
      <c r="U60" s="9">
        <v>264630.81</v>
      </c>
      <c r="V60" s="8" t="s">
        <v>318</v>
      </c>
      <c r="W60" s="9">
        <v>0</v>
      </c>
      <c r="X60" s="9">
        <f t="shared" ref="X60:X67" si="20">U60+IF(V60 = "", 0, V60)+W60</f>
        <v>264630.81</v>
      </c>
      <c r="Y60" s="9">
        <f t="shared" ref="Y60:Y67" si="21">T60-X60</f>
        <v>13742.630000000005</v>
      </c>
      <c r="Z60" s="7">
        <f t="shared" si="16"/>
        <v>4.9367604897938552E-2</v>
      </c>
      <c r="AA60" s="8" t="s">
        <v>318</v>
      </c>
    </row>
    <row r="61" spans="1:27" hidden="1" outlineLevel="1" x14ac:dyDescent="0.25">
      <c r="A61" t="s">
        <v>318</v>
      </c>
      <c r="B61" s="8" t="s">
        <v>318</v>
      </c>
      <c r="C61" s="8" t="s">
        <v>96</v>
      </c>
      <c r="D61" s="9">
        <v>274.86</v>
      </c>
      <c r="E61" s="9">
        <v>0</v>
      </c>
      <c r="F61" s="9">
        <v>0</v>
      </c>
      <c r="G61" s="9">
        <v>-274.86</v>
      </c>
      <c r="H61" s="7">
        <f t="shared" si="13"/>
        <v>0</v>
      </c>
      <c r="I61" s="8" t="s">
        <v>318</v>
      </c>
      <c r="J61" s="9">
        <v>9635.51</v>
      </c>
      <c r="K61" s="9">
        <v>0</v>
      </c>
      <c r="L61" s="9">
        <v>0</v>
      </c>
      <c r="M61" s="9">
        <v>-9635.51</v>
      </c>
      <c r="N61" s="7">
        <f t="shared" si="14"/>
        <v>0</v>
      </c>
      <c r="O61" s="8" t="s">
        <v>318</v>
      </c>
      <c r="P61" s="9">
        <v>0</v>
      </c>
      <c r="Q61" s="9">
        <v>0</v>
      </c>
      <c r="R61" s="9">
        <v>0</v>
      </c>
      <c r="S61" s="8" t="s">
        <v>318</v>
      </c>
      <c r="T61" s="9">
        <v>0</v>
      </c>
      <c r="U61" s="9">
        <v>9635.51</v>
      </c>
      <c r="V61" s="8" t="s">
        <v>318</v>
      </c>
      <c r="W61" s="9">
        <v>0</v>
      </c>
      <c r="X61" s="9">
        <f t="shared" si="20"/>
        <v>9635.51</v>
      </c>
      <c r="Y61" s="9">
        <f t="shared" si="21"/>
        <v>-9635.51</v>
      </c>
      <c r="Z61" s="7">
        <f t="shared" si="16"/>
        <v>0</v>
      </c>
      <c r="AA61" s="8" t="s">
        <v>318</v>
      </c>
    </row>
    <row r="62" spans="1:27" hidden="1" outlineLevel="1" x14ac:dyDescent="0.25">
      <c r="A62" t="s">
        <v>318</v>
      </c>
      <c r="B62" s="8" t="s">
        <v>318</v>
      </c>
      <c r="C62" s="8" t="s">
        <v>97</v>
      </c>
      <c r="D62" s="9">
        <v>2170.75</v>
      </c>
      <c r="E62" s="9">
        <v>2467.7600000000002</v>
      </c>
      <c r="F62" s="9">
        <v>0</v>
      </c>
      <c r="G62" s="9">
        <v>297.01</v>
      </c>
      <c r="H62" s="7">
        <f t="shared" si="13"/>
        <v>0.87964388757415624</v>
      </c>
      <c r="I62" s="8" t="s">
        <v>318</v>
      </c>
      <c r="J62" s="9">
        <v>27675.200000000001</v>
      </c>
      <c r="K62" s="9">
        <v>28332.55</v>
      </c>
      <c r="L62" s="9">
        <v>0</v>
      </c>
      <c r="M62" s="9">
        <v>657.35</v>
      </c>
      <c r="N62" s="7">
        <f t="shared" si="14"/>
        <v>0.97679877031894413</v>
      </c>
      <c r="O62" s="8" t="s">
        <v>318</v>
      </c>
      <c r="P62" s="9">
        <v>26296.240000000002</v>
      </c>
      <c r="Q62" s="9">
        <v>28332.55</v>
      </c>
      <c r="R62" s="9">
        <v>-2036.31</v>
      </c>
      <c r="S62" s="8" t="s">
        <v>318</v>
      </c>
      <c r="T62" s="9">
        <v>28332.55</v>
      </c>
      <c r="U62" s="9">
        <v>27675.200000000001</v>
      </c>
      <c r="V62" s="8" t="s">
        <v>318</v>
      </c>
      <c r="W62" s="9">
        <v>0</v>
      </c>
      <c r="X62" s="9">
        <f t="shared" si="20"/>
        <v>27675.200000000001</v>
      </c>
      <c r="Y62" s="9">
        <f t="shared" si="21"/>
        <v>657.34999999999854</v>
      </c>
      <c r="Z62" s="7">
        <f t="shared" si="16"/>
        <v>2.3201229681055837E-2</v>
      </c>
      <c r="AA62" s="8" t="s">
        <v>318</v>
      </c>
    </row>
    <row r="63" spans="1:27" hidden="1" outlineLevel="1" x14ac:dyDescent="0.25">
      <c r="A63" t="s">
        <v>318</v>
      </c>
      <c r="B63" s="8" t="s">
        <v>318</v>
      </c>
      <c r="C63" s="8" t="s">
        <v>98</v>
      </c>
      <c r="D63" s="9">
        <v>3428.29</v>
      </c>
      <c r="E63" s="9">
        <v>3832.28</v>
      </c>
      <c r="F63" s="9">
        <v>0</v>
      </c>
      <c r="G63" s="9">
        <v>403.99</v>
      </c>
      <c r="H63" s="7">
        <f t="shared" si="13"/>
        <v>0.89458233740749626</v>
      </c>
      <c r="I63" s="8" t="s">
        <v>318</v>
      </c>
      <c r="J63" s="9">
        <v>54938.720000000001</v>
      </c>
      <c r="K63" s="9">
        <v>56366.85</v>
      </c>
      <c r="L63" s="9">
        <v>0</v>
      </c>
      <c r="M63" s="9">
        <v>1428.13</v>
      </c>
      <c r="N63" s="7">
        <f t="shared" si="14"/>
        <v>0.97466365425777746</v>
      </c>
      <c r="O63" s="8" t="s">
        <v>318</v>
      </c>
      <c r="P63" s="9">
        <v>62082.22</v>
      </c>
      <c r="Q63" s="9">
        <v>56366.85</v>
      </c>
      <c r="R63" s="9">
        <v>5715.37</v>
      </c>
      <c r="S63" s="8" t="s">
        <v>318</v>
      </c>
      <c r="T63" s="9">
        <v>56366.85</v>
      </c>
      <c r="U63" s="9">
        <v>54938.720000000001</v>
      </c>
      <c r="V63" s="8" t="s">
        <v>318</v>
      </c>
      <c r="W63" s="9">
        <v>0</v>
      </c>
      <c r="X63" s="9">
        <f t="shared" si="20"/>
        <v>54938.720000000001</v>
      </c>
      <c r="Y63" s="9">
        <f t="shared" si="21"/>
        <v>1428.1299999999974</v>
      </c>
      <c r="Z63" s="7">
        <f t="shared" si="16"/>
        <v>2.5336345742222554E-2</v>
      </c>
      <c r="AA63" s="8" t="s">
        <v>318</v>
      </c>
    </row>
    <row r="64" spans="1:27" hidden="1" outlineLevel="1" x14ac:dyDescent="0.25">
      <c r="A64" t="s">
        <v>318</v>
      </c>
      <c r="B64" s="8" t="s">
        <v>318</v>
      </c>
      <c r="C64" s="8" t="s">
        <v>99</v>
      </c>
      <c r="D64" s="9">
        <v>5169.22</v>
      </c>
      <c r="E64" s="9">
        <v>4618.53</v>
      </c>
      <c r="F64" s="9">
        <v>0</v>
      </c>
      <c r="G64" s="9">
        <v>-550.69000000000005</v>
      </c>
      <c r="H64" s="7">
        <f t="shared" si="13"/>
        <v>1.1192349080768125</v>
      </c>
      <c r="I64" s="8" t="s">
        <v>318</v>
      </c>
      <c r="J64" s="9">
        <v>51456.36</v>
      </c>
      <c r="K64" s="9">
        <v>41079.360000000001</v>
      </c>
      <c r="L64" s="9">
        <v>0</v>
      </c>
      <c r="M64" s="9">
        <v>-10377</v>
      </c>
      <c r="N64" s="7">
        <f t="shared" si="14"/>
        <v>1.2526086092869997</v>
      </c>
      <c r="O64" s="8" t="s">
        <v>318</v>
      </c>
      <c r="P64" s="9">
        <v>41245.96</v>
      </c>
      <c r="Q64" s="9">
        <v>41079.360000000001</v>
      </c>
      <c r="R64" s="9">
        <v>166.6</v>
      </c>
      <c r="S64" s="8" t="s">
        <v>318</v>
      </c>
      <c r="T64" s="9">
        <v>41079.360000000001</v>
      </c>
      <c r="U64" s="9">
        <v>51456.36</v>
      </c>
      <c r="V64" s="8" t="s">
        <v>318</v>
      </c>
      <c r="W64" s="9">
        <v>0</v>
      </c>
      <c r="X64" s="9">
        <f t="shared" si="20"/>
        <v>51456.36</v>
      </c>
      <c r="Y64" s="9">
        <f t="shared" si="21"/>
        <v>-10377</v>
      </c>
      <c r="Z64" s="7">
        <f t="shared" si="16"/>
        <v>-0.25260860928699957</v>
      </c>
      <c r="AA64" s="8" t="s">
        <v>318</v>
      </c>
    </row>
    <row r="65" spans="1:27" hidden="1" outlineLevel="1" x14ac:dyDescent="0.25">
      <c r="A65" t="s">
        <v>318</v>
      </c>
      <c r="B65" s="8" t="s">
        <v>318</v>
      </c>
      <c r="C65" s="8" t="s">
        <v>100</v>
      </c>
      <c r="D65" s="9">
        <v>-140.22999999999999</v>
      </c>
      <c r="E65" s="9">
        <v>0</v>
      </c>
      <c r="F65" s="9">
        <v>0</v>
      </c>
      <c r="G65" s="9">
        <v>140.22999999999999</v>
      </c>
      <c r="H65" s="7">
        <f t="shared" si="13"/>
        <v>0</v>
      </c>
      <c r="I65" s="8" t="s">
        <v>318</v>
      </c>
      <c r="J65" s="9">
        <v>2564.23</v>
      </c>
      <c r="K65" s="9">
        <v>0</v>
      </c>
      <c r="L65" s="9">
        <v>0</v>
      </c>
      <c r="M65" s="9">
        <v>-2564.23</v>
      </c>
      <c r="N65" s="7">
        <f t="shared" si="14"/>
        <v>0</v>
      </c>
      <c r="O65" s="8" t="s">
        <v>318</v>
      </c>
      <c r="P65" s="9">
        <v>0</v>
      </c>
      <c r="Q65" s="9">
        <v>0</v>
      </c>
      <c r="R65" s="9">
        <v>0</v>
      </c>
      <c r="S65" s="8" t="s">
        <v>318</v>
      </c>
      <c r="T65" s="9">
        <v>0</v>
      </c>
      <c r="U65" s="9">
        <v>2564.23</v>
      </c>
      <c r="V65" s="8" t="s">
        <v>318</v>
      </c>
      <c r="W65" s="9">
        <v>0</v>
      </c>
      <c r="X65" s="9">
        <f t="shared" si="20"/>
        <v>2564.23</v>
      </c>
      <c r="Y65" s="9">
        <f t="shared" si="21"/>
        <v>-2564.23</v>
      </c>
      <c r="Z65" s="7">
        <f t="shared" si="16"/>
        <v>0</v>
      </c>
      <c r="AA65" s="8" t="s">
        <v>318</v>
      </c>
    </row>
    <row r="66" spans="1:27" hidden="1" outlineLevel="1" x14ac:dyDescent="0.25">
      <c r="A66" t="s">
        <v>318</v>
      </c>
      <c r="B66" s="8" t="s">
        <v>318</v>
      </c>
      <c r="C66" s="8" t="s">
        <v>101</v>
      </c>
      <c r="D66" s="9">
        <v>576.30999999999995</v>
      </c>
      <c r="E66" s="9">
        <v>505.28</v>
      </c>
      <c r="F66" s="9">
        <v>0</v>
      </c>
      <c r="G66" s="9">
        <v>-71.03</v>
      </c>
      <c r="H66" s="7">
        <f t="shared" si="13"/>
        <v>1.1405755224825838</v>
      </c>
      <c r="I66" s="8" t="s">
        <v>318</v>
      </c>
      <c r="J66" s="9">
        <v>6365.01</v>
      </c>
      <c r="K66" s="9">
        <v>4254.83</v>
      </c>
      <c r="L66" s="9">
        <v>0</v>
      </c>
      <c r="M66" s="9">
        <v>-2110.1799999999998</v>
      </c>
      <c r="N66" s="7">
        <f t="shared" si="14"/>
        <v>1.4959493093731124</v>
      </c>
      <c r="O66" s="8" t="s">
        <v>318</v>
      </c>
      <c r="P66" s="9">
        <v>4257.54</v>
      </c>
      <c r="Q66" s="9">
        <v>4254.83</v>
      </c>
      <c r="R66" s="9">
        <v>2.71</v>
      </c>
      <c r="S66" s="8" t="s">
        <v>318</v>
      </c>
      <c r="T66" s="9">
        <v>4254.83</v>
      </c>
      <c r="U66" s="9">
        <v>6365.01</v>
      </c>
      <c r="V66" s="8" t="s">
        <v>318</v>
      </c>
      <c r="W66" s="9">
        <v>0</v>
      </c>
      <c r="X66" s="9">
        <f t="shared" si="20"/>
        <v>6365.01</v>
      </c>
      <c r="Y66" s="9">
        <f t="shared" si="21"/>
        <v>-2110.1800000000003</v>
      </c>
      <c r="Z66" s="7">
        <f t="shared" si="16"/>
        <v>-0.49594930937311249</v>
      </c>
      <c r="AA66" s="8" t="s">
        <v>318</v>
      </c>
    </row>
    <row r="67" spans="1:27" hidden="1" outlineLevel="1" x14ac:dyDescent="0.25">
      <c r="A67" t="s">
        <v>318</v>
      </c>
      <c r="B67" s="8" t="s">
        <v>318</v>
      </c>
      <c r="C67" s="8" t="s">
        <v>102</v>
      </c>
      <c r="D67" s="9">
        <v>849.52</v>
      </c>
      <c r="E67" s="9">
        <v>738.96</v>
      </c>
      <c r="F67" s="9">
        <v>0</v>
      </c>
      <c r="G67" s="9">
        <v>-110.56</v>
      </c>
      <c r="H67" s="7">
        <f t="shared" si="13"/>
        <v>1.1496156760853089</v>
      </c>
      <c r="I67" s="8" t="s">
        <v>318</v>
      </c>
      <c r="J67" s="9">
        <v>13052.07</v>
      </c>
      <c r="K67" s="9">
        <v>8335.31</v>
      </c>
      <c r="L67" s="9">
        <v>0</v>
      </c>
      <c r="M67" s="9">
        <v>-4716.76</v>
      </c>
      <c r="N67" s="7">
        <f t="shared" si="14"/>
        <v>1.5658769739817715</v>
      </c>
      <c r="O67" s="8" t="s">
        <v>318</v>
      </c>
      <c r="P67" s="9">
        <v>9775.2900000000009</v>
      </c>
      <c r="Q67" s="9">
        <v>8335.31</v>
      </c>
      <c r="R67" s="9">
        <v>1439.98</v>
      </c>
      <c r="S67" s="8" t="s">
        <v>318</v>
      </c>
      <c r="T67" s="9">
        <v>8335.31</v>
      </c>
      <c r="U67" s="9">
        <v>13052.07</v>
      </c>
      <c r="V67" s="8" t="s">
        <v>318</v>
      </c>
      <c r="W67" s="9">
        <v>0</v>
      </c>
      <c r="X67" s="9">
        <f t="shared" si="20"/>
        <v>13052.07</v>
      </c>
      <c r="Y67" s="9">
        <f t="shared" si="21"/>
        <v>-4716.76</v>
      </c>
      <c r="Z67" s="7">
        <f t="shared" si="16"/>
        <v>-0.56587697398177161</v>
      </c>
      <c r="AA67" s="8" t="s">
        <v>318</v>
      </c>
    </row>
    <row r="68" spans="1:27" collapsed="1" x14ac:dyDescent="0.25">
      <c r="A68" t="s">
        <v>318</v>
      </c>
      <c r="B68" s="25" t="s">
        <v>107</v>
      </c>
      <c r="C68" s="25"/>
      <c r="D68" s="16">
        <f>SUM(D69:D72)</f>
        <v>10874.279999999999</v>
      </c>
      <c r="E68" s="16">
        <f>SUM(E69:E72)</f>
        <v>11205.32</v>
      </c>
      <c r="F68" s="16">
        <f>SUM(F69:F72)</f>
        <v>0</v>
      </c>
      <c r="G68" s="16">
        <f>SUM(G69:G72)</f>
        <v>331.03999999999996</v>
      </c>
      <c r="H68" s="17">
        <f t="shared" si="13"/>
        <v>0.97045689012004999</v>
      </c>
      <c r="I68" s="15" t="s">
        <v>318</v>
      </c>
      <c r="J68" s="16">
        <f>SUM(J69:J72)</f>
        <v>131601.09999999998</v>
      </c>
      <c r="K68" s="16">
        <f>SUM(K69:K72)</f>
        <v>132892.82</v>
      </c>
      <c r="L68" s="16">
        <f>SUM(L69:L72)</f>
        <v>0</v>
      </c>
      <c r="M68" s="16">
        <f>SUM(M69:M72)</f>
        <v>1291.72</v>
      </c>
      <c r="N68" s="17">
        <f t="shared" si="14"/>
        <v>0.99027998653350846</v>
      </c>
      <c r="O68" s="15" t="s">
        <v>318</v>
      </c>
      <c r="P68" s="16">
        <f>SUM(P69:P72)</f>
        <v>126019.51999999999</v>
      </c>
      <c r="Q68" s="16">
        <f>SUM(Q69:Q72)</f>
        <v>132892.82</v>
      </c>
      <c r="R68" s="16">
        <f>SUM(R69:R72)</f>
        <v>-6873.3000000000011</v>
      </c>
      <c r="S68" s="15" t="s">
        <v>318</v>
      </c>
      <c r="T68" s="16">
        <f t="shared" ref="T68:Y68" si="22">SUM(T69:T72)</f>
        <v>132892.82</v>
      </c>
      <c r="U68" s="16">
        <f t="shared" si="22"/>
        <v>131601.09999999998</v>
      </c>
      <c r="V68" s="16">
        <f t="shared" si="22"/>
        <v>0</v>
      </c>
      <c r="W68" s="16">
        <f t="shared" si="22"/>
        <v>0</v>
      </c>
      <c r="X68" s="16">
        <f t="shared" si="22"/>
        <v>131601.09999999998</v>
      </c>
      <c r="Y68" s="16">
        <f t="shared" si="22"/>
        <v>1291.720000000008</v>
      </c>
      <c r="Z68" s="17">
        <f t="shared" si="16"/>
        <v>9.720013466491326E-3</v>
      </c>
      <c r="AA68" s="16"/>
    </row>
    <row r="69" spans="1:27" hidden="1" outlineLevel="1" x14ac:dyDescent="0.25">
      <c r="A69" t="s">
        <v>318</v>
      </c>
      <c r="B69" s="8" t="s">
        <v>318</v>
      </c>
      <c r="C69" s="8" t="s">
        <v>108</v>
      </c>
      <c r="D69" s="9">
        <v>8491.9699999999993</v>
      </c>
      <c r="E69" s="9">
        <v>8744.5300000000007</v>
      </c>
      <c r="F69" s="9">
        <v>0</v>
      </c>
      <c r="G69" s="9">
        <v>252.56</v>
      </c>
      <c r="H69" s="7">
        <f t="shared" si="13"/>
        <v>0.97111794458936029</v>
      </c>
      <c r="I69" s="8" t="s">
        <v>318</v>
      </c>
      <c r="J69" s="9">
        <v>99172.54</v>
      </c>
      <c r="K69" s="9">
        <v>100358.44</v>
      </c>
      <c r="L69" s="9">
        <v>0</v>
      </c>
      <c r="M69" s="9">
        <v>1185.9000000000001</v>
      </c>
      <c r="N69" s="7">
        <f t="shared" si="14"/>
        <v>0.98818335558025805</v>
      </c>
      <c r="O69" s="8" t="s">
        <v>318</v>
      </c>
      <c r="P69" s="9">
        <v>93606.36</v>
      </c>
      <c r="Q69" s="9">
        <v>100358.44</v>
      </c>
      <c r="R69" s="9">
        <v>-6752.08</v>
      </c>
      <c r="S69" s="8" t="s">
        <v>318</v>
      </c>
      <c r="T69" s="9">
        <v>100358.44</v>
      </c>
      <c r="U69" s="9">
        <v>99172.54</v>
      </c>
      <c r="V69" s="8" t="s">
        <v>318</v>
      </c>
      <c r="W69" s="9">
        <v>0</v>
      </c>
      <c r="X69" s="9">
        <f>U69+IF(V69 = "", 0, V69)+W69</f>
        <v>99172.54</v>
      </c>
      <c r="Y69" s="9">
        <f>T69-X69</f>
        <v>1185.9000000000087</v>
      </c>
      <c r="Z69" s="7">
        <f t="shared" si="16"/>
        <v>1.1816644419741965E-2</v>
      </c>
      <c r="AA69" s="8" t="s">
        <v>318</v>
      </c>
    </row>
    <row r="70" spans="1:27" hidden="1" outlineLevel="1" x14ac:dyDescent="0.25">
      <c r="A70" t="s">
        <v>318</v>
      </c>
      <c r="B70" s="8" t="s">
        <v>318</v>
      </c>
      <c r="C70" s="8" t="s">
        <v>109</v>
      </c>
      <c r="D70" s="9">
        <v>0</v>
      </c>
      <c r="E70" s="9">
        <v>0</v>
      </c>
      <c r="F70" s="9">
        <v>0</v>
      </c>
      <c r="G70" s="9">
        <v>0</v>
      </c>
      <c r="H70" s="7">
        <f t="shared" si="13"/>
        <v>0</v>
      </c>
      <c r="I70" s="8" t="s">
        <v>318</v>
      </c>
      <c r="J70" s="9">
        <v>164.15</v>
      </c>
      <c r="K70" s="9">
        <v>0</v>
      </c>
      <c r="L70" s="9">
        <v>0</v>
      </c>
      <c r="M70" s="9">
        <v>-164.15</v>
      </c>
      <c r="N70" s="7">
        <f t="shared" si="14"/>
        <v>0</v>
      </c>
      <c r="O70" s="8" t="s">
        <v>318</v>
      </c>
      <c r="P70" s="9">
        <v>0</v>
      </c>
      <c r="Q70" s="9">
        <v>0</v>
      </c>
      <c r="R70" s="9">
        <v>0</v>
      </c>
      <c r="S70" s="8" t="s">
        <v>318</v>
      </c>
      <c r="T70" s="9">
        <v>0</v>
      </c>
      <c r="U70" s="9">
        <v>164.15</v>
      </c>
      <c r="V70" s="8" t="s">
        <v>318</v>
      </c>
      <c r="W70" s="9">
        <v>0</v>
      </c>
      <c r="X70" s="9">
        <f>U70+IF(V70 = "", 0, V70)+W70</f>
        <v>164.15</v>
      </c>
      <c r="Y70" s="9">
        <f>T70-X70</f>
        <v>-164.15</v>
      </c>
      <c r="Z70" s="7">
        <f t="shared" si="16"/>
        <v>0</v>
      </c>
      <c r="AA70" s="8" t="s">
        <v>318</v>
      </c>
    </row>
    <row r="71" spans="1:27" hidden="1" outlineLevel="1" x14ac:dyDescent="0.25">
      <c r="A71" t="s">
        <v>318</v>
      </c>
      <c r="B71" s="8" t="s">
        <v>318</v>
      </c>
      <c r="C71" s="8" t="s">
        <v>110</v>
      </c>
      <c r="D71" s="9">
        <v>1023.59</v>
      </c>
      <c r="E71" s="9">
        <v>1061.6600000000001</v>
      </c>
      <c r="F71" s="9">
        <v>0</v>
      </c>
      <c r="G71" s="9">
        <v>38.07</v>
      </c>
      <c r="H71" s="7">
        <f t="shared" si="13"/>
        <v>0.96414106211028006</v>
      </c>
      <c r="I71" s="8" t="s">
        <v>318</v>
      </c>
      <c r="J71" s="9">
        <v>11993.62</v>
      </c>
      <c r="K71" s="9">
        <v>12116.07</v>
      </c>
      <c r="L71" s="9">
        <v>0</v>
      </c>
      <c r="M71" s="9">
        <v>122.45</v>
      </c>
      <c r="N71" s="7">
        <f t="shared" si="14"/>
        <v>0.98989358760720281</v>
      </c>
      <c r="O71" s="8" t="s">
        <v>318</v>
      </c>
      <c r="P71" s="9">
        <v>10228.450000000001</v>
      </c>
      <c r="Q71" s="9">
        <v>12116.07</v>
      </c>
      <c r="R71" s="9">
        <v>-1887.62</v>
      </c>
      <c r="S71" s="8" t="s">
        <v>318</v>
      </c>
      <c r="T71" s="9">
        <v>12116.07</v>
      </c>
      <c r="U71" s="9">
        <v>11993.62</v>
      </c>
      <c r="V71" s="8" t="s">
        <v>318</v>
      </c>
      <c r="W71" s="9">
        <v>0</v>
      </c>
      <c r="X71" s="9">
        <f>U71+IF(V71 = "", 0, V71)+W71</f>
        <v>11993.62</v>
      </c>
      <c r="Y71" s="9">
        <f>T71-X71</f>
        <v>122.44999999999891</v>
      </c>
      <c r="Z71" s="7">
        <f t="shared" si="16"/>
        <v>1.0106412392797245E-2</v>
      </c>
      <c r="AA71" s="8" t="s">
        <v>318</v>
      </c>
    </row>
    <row r="72" spans="1:27" hidden="1" outlineLevel="1" x14ac:dyDescent="0.25">
      <c r="A72" t="s">
        <v>318</v>
      </c>
      <c r="B72" s="8" t="s">
        <v>318</v>
      </c>
      <c r="C72" s="8" t="s">
        <v>111</v>
      </c>
      <c r="D72" s="9">
        <v>1358.72</v>
      </c>
      <c r="E72" s="9">
        <v>1399.13</v>
      </c>
      <c r="F72" s="9">
        <v>0</v>
      </c>
      <c r="G72" s="9">
        <v>40.409999999999997</v>
      </c>
      <c r="H72" s="7">
        <f t="shared" si="13"/>
        <v>0.97111776604032496</v>
      </c>
      <c r="I72" s="8" t="s">
        <v>318</v>
      </c>
      <c r="J72" s="9">
        <v>20270.79</v>
      </c>
      <c r="K72" s="9">
        <v>20418.310000000001</v>
      </c>
      <c r="L72" s="9">
        <v>0</v>
      </c>
      <c r="M72" s="9">
        <v>147.52000000000001</v>
      </c>
      <c r="N72" s="7">
        <f t="shared" si="14"/>
        <v>0.9927751121419941</v>
      </c>
      <c r="O72" s="8" t="s">
        <v>318</v>
      </c>
      <c r="P72" s="9">
        <v>22184.71</v>
      </c>
      <c r="Q72" s="9">
        <v>20418.310000000001</v>
      </c>
      <c r="R72" s="9">
        <v>1766.4</v>
      </c>
      <c r="S72" s="8" t="s">
        <v>318</v>
      </c>
      <c r="T72" s="9">
        <v>20418.310000000001</v>
      </c>
      <c r="U72" s="9">
        <v>20270.79</v>
      </c>
      <c r="V72" s="8" t="s">
        <v>318</v>
      </c>
      <c r="W72" s="9">
        <v>0</v>
      </c>
      <c r="X72" s="9">
        <f>U72+IF(V72 = "", 0, V72)+W72</f>
        <v>20270.79</v>
      </c>
      <c r="Y72" s="9">
        <f>T72-X72</f>
        <v>147.52000000000044</v>
      </c>
      <c r="Z72" s="7">
        <f t="shared" si="16"/>
        <v>7.2248878580058991E-3</v>
      </c>
      <c r="AA72" s="8" t="s">
        <v>318</v>
      </c>
    </row>
    <row r="73" spans="1:27" collapsed="1" x14ac:dyDescent="0.25">
      <c r="A73" t="s">
        <v>318</v>
      </c>
      <c r="B73" s="25" t="s">
        <v>112</v>
      </c>
      <c r="C73" s="25"/>
      <c r="D73" s="16">
        <f>SUM(D74:D80)</f>
        <v>10699.3</v>
      </c>
      <c r="E73" s="16">
        <f>SUM(E74:E80)</f>
        <v>11112.74</v>
      </c>
      <c r="F73" s="16">
        <f>SUM(F74:F80)</f>
        <v>0</v>
      </c>
      <c r="G73" s="16">
        <f>SUM(G74:G80)</f>
        <v>413.44</v>
      </c>
      <c r="H73" s="17">
        <f t="shared" si="13"/>
        <v>0.96279585412778479</v>
      </c>
      <c r="I73" s="15" t="s">
        <v>318</v>
      </c>
      <c r="J73" s="16">
        <f>SUM(J74:J80)</f>
        <v>131895.54999999999</v>
      </c>
      <c r="K73" s="16">
        <f>SUM(K74:K80)</f>
        <v>133155.67000000001</v>
      </c>
      <c r="L73" s="16">
        <f>SUM(L74:L80)</f>
        <v>0</v>
      </c>
      <c r="M73" s="16">
        <f>SUM(M74:M80)</f>
        <v>1260.1199999999997</v>
      </c>
      <c r="N73" s="17">
        <f t="shared" si="14"/>
        <v>0.99053649010965872</v>
      </c>
      <c r="O73" s="15" t="s">
        <v>318</v>
      </c>
      <c r="P73" s="16">
        <f>SUM(P74:P80)</f>
        <v>138135.62</v>
      </c>
      <c r="Q73" s="16">
        <f>SUM(Q74:Q80)</f>
        <v>133155.67000000001</v>
      </c>
      <c r="R73" s="16">
        <f>SUM(R74:R80)</f>
        <v>4979.9500000000007</v>
      </c>
      <c r="S73" s="15" t="s">
        <v>318</v>
      </c>
      <c r="T73" s="16">
        <f t="shared" ref="T73:Y73" si="23">SUM(T74:T80)</f>
        <v>133155.67000000001</v>
      </c>
      <c r="U73" s="16">
        <f t="shared" si="23"/>
        <v>131895.54999999999</v>
      </c>
      <c r="V73" s="16">
        <f t="shared" si="23"/>
        <v>0</v>
      </c>
      <c r="W73" s="16">
        <f t="shared" si="23"/>
        <v>0</v>
      </c>
      <c r="X73" s="16">
        <f t="shared" si="23"/>
        <v>131895.54999999999</v>
      </c>
      <c r="Y73" s="16">
        <f t="shared" si="23"/>
        <v>1260.1200000000008</v>
      </c>
      <c r="Z73" s="17">
        <f t="shared" si="16"/>
        <v>9.4635098903411378E-3</v>
      </c>
      <c r="AA73" s="16"/>
    </row>
    <row r="74" spans="1:27" hidden="1" outlineLevel="1" x14ac:dyDescent="0.25">
      <c r="A74" t="s">
        <v>318</v>
      </c>
      <c r="B74" s="8" t="s">
        <v>318</v>
      </c>
      <c r="C74" s="8" t="s">
        <v>113</v>
      </c>
      <c r="D74" s="9">
        <v>3735.99</v>
      </c>
      <c r="E74" s="9">
        <v>3954.57</v>
      </c>
      <c r="F74" s="9">
        <v>0</v>
      </c>
      <c r="G74" s="9">
        <v>218.58</v>
      </c>
      <c r="H74" s="7">
        <f t="shared" si="13"/>
        <v>0.94472723962402982</v>
      </c>
      <c r="I74" s="8" t="s">
        <v>318</v>
      </c>
      <c r="J74" s="9">
        <v>44759.199999999997</v>
      </c>
      <c r="K74" s="9">
        <v>45863.8</v>
      </c>
      <c r="L74" s="9">
        <v>0</v>
      </c>
      <c r="M74" s="9">
        <v>1104.5999999999999</v>
      </c>
      <c r="N74" s="7">
        <f t="shared" si="14"/>
        <v>0.97591564589065871</v>
      </c>
      <c r="O74" s="8" t="s">
        <v>318</v>
      </c>
      <c r="P74" s="9">
        <v>48887.41</v>
      </c>
      <c r="Q74" s="9">
        <v>45863.8</v>
      </c>
      <c r="R74" s="9">
        <v>3023.61</v>
      </c>
      <c r="S74" s="8" t="s">
        <v>318</v>
      </c>
      <c r="T74" s="9">
        <v>45863.8</v>
      </c>
      <c r="U74" s="9">
        <v>44759.199999999997</v>
      </c>
      <c r="V74" s="8" t="s">
        <v>318</v>
      </c>
      <c r="W74" s="9">
        <v>0</v>
      </c>
      <c r="X74" s="9">
        <f t="shared" ref="X74:X80" si="24">U74+IF(V74 = "", 0, V74)+W74</f>
        <v>44759.199999999997</v>
      </c>
      <c r="Y74" s="9">
        <f t="shared" ref="Y74:Y80" si="25">T74-X74</f>
        <v>1104.6000000000058</v>
      </c>
      <c r="Z74" s="7">
        <f t="shared" si="16"/>
        <v>2.4084354109341261E-2</v>
      </c>
      <c r="AA74" s="8" t="s">
        <v>318</v>
      </c>
    </row>
    <row r="75" spans="1:27" hidden="1" outlineLevel="1" x14ac:dyDescent="0.25">
      <c r="A75" t="s">
        <v>318</v>
      </c>
      <c r="B75" s="8" t="s">
        <v>318</v>
      </c>
      <c r="C75" s="8" t="s">
        <v>115</v>
      </c>
      <c r="D75" s="9">
        <v>408.53</v>
      </c>
      <c r="E75" s="9">
        <v>440.53</v>
      </c>
      <c r="F75" s="9">
        <v>0</v>
      </c>
      <c r="G75" s="9">
        <v>32</v>
      </c>
      <c r="H75" s="7">
        <f t="shared" si="13"/>
        <v>0.92736022518330197</v>
      </c>
      <c r="I75" s="8" t="s">
        <v>318</v>
      </c>
      <c r="J75" s="9">
        <v>4849.68</v>
      </c>
      <c r="K75" s="9">
        <v>5016.49</v>
      </c>
      <c r="L75" s="9">
        <v>0</v>
      </c>
      <c r="M75" s="9">
        <v>166.81</v>
      </c>
      <c r="N75" s="7">
        <f t="shared" si="14"/>
        <v>0.96674766619688279</v>
      </c>
      <c r="O75" s="8" t="s">
        <v>318</v>
      </c>
      <c r="P75" s="9">
        <v>5008.08</v>
      </c>
      <c r="Q75" s="9">
        <v>5016.49</v>
      </c>
      <c r="R75" s="9">
        <v>-8.41</v>
      </c>
      <c r="S75" s="8" t="s">
        <v>318</v>
      </c>
      <c r="T75" s="9">
        <v>5016.49</v>
      </c>
      <c r="U75" s="9">
        <v>4849.68</v>
      </c>
      <c r="V75" s="8" t="s">
        <v>318</v>
      </c>
      <c r="W75" s="9">
        <v>0</v>
      </c>
      <c r="X75" s="9">
        <f t="shared" si="24"/>
        <v>4849.68</v>
      </c>
      <c r="Y75" s="9">
        <f t="shared" si="25"/>
        <v>166.80999999999949</v>
      </c>
      <c r="Z75" s="7">
        <f t="shared" si="16"/>
        <v>3.3252333803117221E-2</v>
      </c>
      <c r="AA75" s="8" t="s">
        <v>318</v>
      </c>
    </row>
    <row r="76" spans="1:27" hidden="1" outlineLevel="1" x14ac:dyDescent="0.25">
      <c r="A76" t="s">
        <v>318</v>
      </c>
      <c r="B76" s="8" t="s">
        <v>318</v>
      </c>
      <c r="C76" s="8" t="s">
        <v>116</v>
      </c>
      <c r="D76" s="9">
        <v>597.76</v>
      </c>
      <c r="E76" s="9">
        <v>632.73</v>
      </c>
      <c r="F76" s="9">
        <v>0</v>
      </c>
      <c r="G76" s="9">
        <v>34.97</v>
      </c>
      <c r="H76" s="7">
        <f t="shared" si="13"/>
        <v>0.94473156006511461</v>
      </c>
      <c r="I76" s="8" t="s">
        <v>318</v>
      </c>
      <c r="J76" s="9">
        <v>9169.56</v>
      </c>
      <c r="K76" s="9">
        <v>9347.2099999999991</v>
      </c>
      <c r="L76" s="9">
        <v>0</v>
      </c>
      <c r="M76" s="9">
        <v>177.65</v>
      </c>
      <c r="N76" s="7">
        <f t="shared" si="14"/>
        <v>0.98099432878901838</v>
      </c>
      <c r="O76" s="8" t="s">
        <v>318</v>
      </c>
      <c r="P76" s="9">
        <v>11586.32</v>
      </c>
      <c r="Q76" s="9">
        <v>9347.2099999999991</v>
      </c>
      <c r="R76" s="9">
        <v>2239.11</v>
      </c>
      <c r="S76" s="8" t="s">
        <v>318</v>
      </c>
      <c r="T76" s="9">
        <v>9347.2099999999991</v>
      </c>
      <c r="U76" s="9">
        <v>9169.56</v>
      </c>
      <c r="V76" s="8" t="s">
        <v>318</v>
      </c>
      <c r="W76" s="9">
        <v>0</v>
      </c>
      <c r="X76" s="9">
        <f t="shared" si="24"/>
        <v>9169.56</v>
      </c>
      <c r="Y76" s="9">
        <f t="shared" si="25"/>
        <v>177.64999999999964</v>
      </c>
      <c r="Z76" s="7">
        <f t="shared" si="16"/>
        <v>1.9005671210981637E-2</v>
      </c>
      <c r="AA76" s="8" t="s">
        <v>318</v>
      </c>
    </row>
    <row r="77" spans="1:27" hidden="1" outlineLevel="1" x14ac:dyDescent="0.25">
      <c r="A77" t="s">
        <v>318</v>
      </c>
      <c r="B77" s="8" t="s">
        <v>318</v>
      </c>
      <c r="C77" s="8" t="s">
        <v>117</v>
      </c>
      <c r="D77" s="9">
        <v>4881.58</v>
      </c>
      <c r="E77" s="9">
        <v>4978.9399999999996</v>
      </c>
      <c r="F77" s="9">
        <v>0</v>
      </c>
      <c r="G77" s="9">
        <v>97.36</v>
      </c>
      <c r="H77" s="7">
        <f t="shared" si="13"/>
        <v>0.98044563702314158</v>
      </c>
      <c r="I77" s="8" t="s">
        <v>318</v>
      </c>
      <c r="J77" s="9">
        <v>55702.48</v>
      </c>
      <c r="K77" s="9">
        <v>57666.82</v>
      </c>
      <c r="L77" s="9">
        <v>0</v>
      </c>
      <c r="M77" s="9">
        <v>1964.34</v>
      </c>
      <c r="N77" s="7">
        <f t="shared" si="14"/>
        <v>0.96593639115179242</v>
      </c>
      <c r="O77" s="8" t="s">
        <v>318</v>
      </c>
      <c r="P77" s="9">
        <v>55972.53</v>
      </c>
      <c r="Q77" s="9">
        <v>57666.82</v>
      </c>
      <c r="R77" s="9">
        <v>-1694.29</v>
      </c>
      <c r="S77" s="8" t="s">
        <v>318</v>
      </c>
      <c r="T77" s="9">
        <v>57666.82</v>
      </c>
      <c r="U77" s="9">
        <v>55702.48</v>
      </c>
      <c r="V77" s="8" t="s">
        <v>318</v>
      </c>
      <c r="W77" s="9">
        <v>0</v>
      </c>
      <c r="X77" s="9">
        <f t="shared" si="24"/>
        <v>55702.48</v>
      </c>
      <c r="Y77" s="9">
        <f t="shared" si="25"/>
        <v>1964.3399999999965</v>
      </c>
      <c r="Z77" s="7">
        <f t="shared" si="16"/>
        <v>3.4063608848207624E-2</v>
      </c>
      <c r="AA77" s="8" t="s">
        <v>318</v>
      </c>
    </row>
    <row r="78" spans="1:27" hidden="1" outlineLevel="1" x14ac:dyDescent="0.25">
      <c r="A78" t="s">
        <v>318</v>
      </c>
      <c r="B78" s="8" t="s">
        <v>318</v>
      </c>
      <c r="C78" s="8" t="s">
        <v>118</v>
      </c>
      <c r="D78" s="9">
        <v>0</v>
      </c>
      <c r="E78" s="9">
        <v>0</v>
      </c>
      <c r="F78" s="9">
        <v>0</v>
      </c>
      <c r="G78" s="9">
        <v>0</v>
      </c>
      <c r="H78" s="7">
        <f t="shared" si="13"/>
        <v>0</v>
      </c>
      <c r="I78" s="8" t="s">
        <v>318</v>
      </c>
      <c r="J78" s="9">
        <v>1669.83</v>
      </c>
      <c r="K78" s="9">
        <v>0</v>
      </c>
      <c r="L78" s="9">
        <v>0</v>
      </c>
      <c r="M78" s="9">
        <v>-1669.83</v>
      </c>
      <c r="N78" s="7">
        <f t="shared" si="14"/>
        <v>0</v>
      </c>
      <c r="O78" s="8" t="s">
        <v>318</v>
      </c>
      <c r="P78" s="9">
        <v>0</v>
      </c>
      <c r="Q78" s="9">
        <v>0</v>
      </c>
      <c r="R78" s="9">
        <v>0</v>
      </c>
      <c r="S78" s="8" t="s">
        <v>318</v>
      </c>
      <c r="T78" s="9">
        <v>0</v>
      </c>
      <c r="U78" s="9">
        <v>1669.83</v>
      </c>
      <c r="V78" s="8" t="s">
        <v>318</v>
      </c>
      <c r="W78" s="9">
        <v>0</v>
      </c>
      <c r="X78" s="9">
        <f t="shared" si="24"/>
        <v>1669.83</v>
      </c>
      <c r="Y78" s="9">
        <f t="shared" si="25"/>
        <v>-1669.83</v>
      </c>
      <c r="Z78" s="7">
        <f t="shared" si="16"/>
        <v>0</v>
      </c>
      <c r="AA78" s="8" t="s">
        <v>318</v>
      </c>
    </row>
    <row r="79" spans="1:27" hidden="1" outlineLevel="1" x14ac:dyDescent="0.25">
      <c r="A79" t="s">
        <v>318</v>
      </c>
      <c r="B79" s="8" t="s">
        <v>318</v>
      </c>
      <c r="C79" s="8" t="s">
        <v>119</v>
      </c>
      <c r="D79" s="9">
        <v>294.38</v>
      </c>
      <c r="E79" s="9">
        <v>309.33999999999997</v>
      </c>
      <c r="F79" s="9">
        <v>0</v>
      </c>
      <c r="G79" s="9">
        <v>14.96</v>
      </c>
      <c r="H79" s="7">
        <f t="shared" si="13"/>
        <v>0.9516389732979893</v>
      </c>
      <c r="I79" s="8" t="s">
        <v>318</v>
      </c>
      <c r="J79" s="9">
        <v>3595.37</v>
      </c>
      <c r="K79" s="9">
        <v>3511.21</v>
      </c>
      <c r="L79" s="9">
        <v>0</v>
      </c>
      <c r="M79" s="9">
        <v>-84.16</v>
      </c>
      <c r="N79" s="7">
        <f t="shared" si="14"/>
        <v>1.0239689451784426</v>
      </c>
      <c r="O79" s="8" t="s">
        <v>318</v>
      </c>
      <c r="P79" s="9">
        <v>3415.79</v>
      </c>
      <c r="Q79" s="9">
        <v>3511.21</v>
      </c>
      <c r="R79" s="9">
        <v>-95.42</v>
      </c>
      <c r="S79" s="8" t="s">
        <v>318</v>
      </c>
      <c r="T79" s="9">
        <v>3511.21</v>
      </c>
      <c r="U79" s="9">
        <v>3595.37</v>
      </c>
      <c r="V79" s="8" t="s">
        <v>318</v>
      </c>
      <c r="W79" s="9">
        <v>0</v>
      </c>
      <c r="X79" s="9">
        <f t="shared" si="24"/>
        <v>3595.37</v>
      </c>
      <c r="Y79" s="9">
        <f t="shared" si="25"/>
        <v>-84.159999999999854</v>
      </c>
      <c r="Z79" s="7">
        <f t="shared" si="16"/>
        <v>-2.3968945178442717E-2</v>
      </c>
      <c r="AA79" s="8" t="s">
        <v>318</v>
      </c>
    </row>
    <row r="80" spans="1:27" hidden="1" outlineLevel="1" x14ac:dyDescent="0.25">
      <c r="A80" t="s">
        <v>318</v>
      </c>
      <c r="B80" s="8" t="s">
        <v>318</v>
      </c>
      <c r="C80" s="8" t="s">
        <v>120</v>
      </c>
      <c r="D80" s="9">
        <v>781.06</v>
      </c>
      <c r="E80" s="9">
        <v>796.63</v>
      </c>
      <c r="F80" s="9">
        <v>0</v>
      </c>
      <c r="G80" s="9">
        <v>15.57</v>
      </c>
      <c r="H80" s="7">
        <f t="shared" si="13"/>
        <v>0.98045516739264149</v>
      </c>
      <c r="I80" s="8" t="s">
        <v>318</v>
      </c>
      <c r="J80" s="9">
        <v>12149.43</v>
      </c>
      <c r="K80" s="9">
        <v>11750.14</v>
      </c>
      <c r="L80" s="9">
        <v>0</v>
      </c>
      <c r="M80" s="9">
        <v>-399.29</v>
      </c>
      <c r="N80" s="7">
        <f t="shared" si="14"/>
        <v>1.0339817227709629</v>
      </c>
      <c r="O80" s="8" t="s">
        <v>318</v>
      </c>
      <c r="P80" s="9">
        <v>13265.49</v>
      </c>
      <c r="Q80" s="9">
        <v>11750.14</v>
      </c>
      <c r="R80" s="9">
        <v>1515.35</v>
      </c>
      <c r="S80" s="8" t="s">
        <v>318</v>
      </c>
      <c r="T80" s="9">
        <v>11750.14</v>
      </c>
      <c r="U80" s="9">
        <v>12149.43</v>
      </c>
      <c r="V80" s="8" t="s">
        <v>318</v>
      </c>
      <c r="W80" s="9">
        <v>0</v>
      </c>
      <c r="X80" s="9">
        <f t="shared" si="24"/>
        <v>12149.43</v>
      </c>
      <c r="Y80" s="9">
        <f t="shared" si="25"/>
        <v>-399.29000000000087</v>
      </c>
      <c r="Z80" s="7">
        <f t="shared" si="16"/>
        <v>-3.3981722770962806E-2</v>
      </c>
      <c r="AA80" s="8" t="s">
        <v>318</v>
      </c>
    </row>
    <row r="81" spans="1:27" collapsed="1" x14ac:dyDescent="0.25">
      <c r="A81" t="s">
        <v>318</v>
      </c>
      <c r="B81" s="25" t="s">
        <v>121</v>
      </c>
      <c r="C81" s="25"/>
      <c r="D81" s="16">
        <f>SUM(D82:D91)</f>
        <v>9850.27</v>
      </c>
      <c r="E81" s="16">
        <f>SUM(E82:E91)</f>
        <v>11006.329999999998</v>
      </c>
      <c r="F81" s="16">
        <f>SUM(F82:F91)</f>
        <v>0</v>
      </c>
      <c r="G81" s="16">
        <f>SUM(G82:G91)</f>
        <v>1156.0599999999995</v>
      </c>
      <c r="H81" s="17">
        <f t="shared" si="13"/>
        <v>0.89496407976137382</v>
      </c>
      <c r="I81" s="15" t="s">
        <v>318</v>
      </c>
      <c r="J81" s="16">
        <f>SUM(J82:J91)</f>
        <v>125969.47</v>
      </c>
      <c r="K81" s="16">
        <f>SUM(K82:K91)</f>
        <v>132796.78</v>
      </c>
      <c r="L81" s="16">
        <f>SUM(L82:L91)</f>
        <v>0</v>
      </c>
      <c r="M81" s="16">
        <f>SUM(M82:M91)</f>
        <v>6827.3099999999968</v>
      </c>
      <c r="N81" s="17">
        <f t="shared" si="14"/>
        <v>0.9485882865533336</v>
      </c>
      <c r="O81" s="15" t="s">
        <v>318</v>
      </c>
      <c r="P81" s="16">
        <f>SUM(P82:P91)</f>
        <v>136867.03</v>
      </c>
      <c r="Q81" s="16">
        <f>SUM(Q82:Q91)</f>
        <v>132796.78</v>
      </c>
      <c r="R81" s="16">
        <f>SUM(R82:R91)</f>
        <v>4070.25</v>
      </c>
      <c r="S81" s="15" t="s">
        <v>318</v>
      </c>
      <c r="T81" s="16">
        <f t="shared" ref="T81:Y81" si="26">SUM(T82:T91)</f>
        <v>132796.78</v>
      </c>
      <c r="U81" s="16">
        <f t="shared" si="26"/>
        <v>125969.47</v>
      </c>
      <c r="V81" s="16">
        <f t="shared" si="26"/>
        <v>0</v>
      </c>
      <c r="W81" s="16">
        <f t="shared" si="26"/>
        <v>0</v>
      </c>
      <c r="X81" s="16">
        <f t="shared" si="26"/>
        <v>125969.47</v>
      </c>
      <c r="Y81" s="16">
        <f t="shared" si="26"/>
        <v>6827.3099999999895</v>
      </c>
      <c r="Z81" s="17">
        <f t="shared" si="16"/>
        <v>5.1411713446666327E-2</v>
      </c>
      <c r="AA81" s="16"/>
    </row>
    <row r="82" spans="1:27" hidden="1" outlineLevel="1" x14ac:dyDescent="0.25">
      <c r="A82" t="s">
        <v>318</v>
      </c>
      <c r="B82" s="8" t="s">
        <v>318</v>
      </c>
      <c r="C82" s="8" t="s">
        <v>122</v>
      </c>
      <c r="D82" s="9">
        <v>5791.2</v>
      </c>
      <c r="E82" s="9">
        <v>1608.84</v>
      </c>
      <c r="F82" s="9">
        <v>0</v>
      </c>
      <c r="G82" s="9">
        <v>-4182.3599999999997</v>
      </c>
      <c r="H82" s="7">
        <f t="shared" si="13"/>
        <v>3.59961214291042</v>
      </c>
      <c r="I82" s="8" t="s">
        <v>318</v>
      </c>
      <c r="J82" s="9">
        <v>65133.22</v>
      </c>
      <c r="K82" s="9">
        <v>17071.62</v>
      </c>
      <c r="L82" s="9">
        <v>0</v>
      </c>
      <c r="M82" s="9">
        <v>-48061.599999999999</v>
      </c>
      <c r="N82" s="7">
        <f t="shared" si="14"/>
        <v>3.8152922804045546</v>
      </c>
      <c r="O82" s="8" t="s">
        <v>318</v>
      </c>
      <c r="P82" s="9">
        <v>70234.539999999994</v>
      </c>
      <c r="Q82" s="9">
        <v>17071.62</v>
      </c>
      <c r="R82" s="9">
        <v>53162.92</v>
      </c>
      <c r="S82" s="8" t="s">
        <v>318</v>
      </c>
      <c r="T82" s="9">
        <v>17071.62</v>
      </c>
      <c r="U82" s="9">
        <v>65133.22</v>
      </c>
      <c r="V82" s="8" t="s">
        <v>318</v>
      </c>
      <c r="W82" s="9">
        <v>0</v>
      </c>
      <c r="X82" s="9">
        <f t="shared" ref="X82:X91" si="27">U82+IF(V82 = "", 0, V82)+W82</f>
        <v>65133.22</v>
      </c>
      <c r="Y82" s="9">
        <f t="shared" ref="Y82:Y91" si="28">T82-X82</f>
        <v>-48061.600000000006</v>
      </c>
      <c r="Z82" s="7">
        <f t="shared" si="16"/>
        <v>-2.815292280404555</v>
      </c>
      <c r="AA82" s="8" t="s">
        <v>318</v>
      </c>
    </row>
    <row r="83" spans="1:27" hidden="1" outlineLevel="1" x14ac:dyDescent="0.25">
      <c r="A83" t="s">
        <v>318</v>
      </c>
      <c r="B83" s="8" t="s">
        <v>318</v>
      </c>
      <c r="C83" s="8" t="s">
        <v>123</v>
      </c>
      <c r="D83" s="9">
        <v>-698.97</v>
      </c>
      <c r="E83" s="9">
        <v>0</v>
      </c>
      <c r="F83" s="9">
        <v>0</v>
      </c>
      <c r="G83" s="9">
        <v>698.97</v>
      </c>
      <c r="H83" s="7">
        <f t="shared" si="13"/>
        <v>0</v>
      </c>
      <c r="I83" s="8" t="s">
        <v>318</v>
      </c>
      <c r="J83" s="9">
        <v>-419.6</v>
      </c>
      <c r="K83" s="9">
        <v>0</v>
      </c>
      <c r="L83" s="9">
        <v>0</v>
      </c>
      <c r="M83" s="9">
        <v>419.6</v>
      </c>
      <c r="N83" s="7">
        <f t="shared" si="14"/>
        <v>0</v>
      </c>
      <c r="O83" s="8" t="s">
        <v>318</v>
      </c>
      <c r="P83" s="9">
        <v>0</v>
      </c>
      <c r="Q83" s="9">
        <v>0</v>
      </c>
      <c r="R83" s="9">
        <v>0</v>
      </c>
      <c r="S83" s="8" t="s">
        <v>318</v>
      </c>
      <c r="T83" s="9">
        <v>0</v>
      </c>
      <c r="U83" s="9">
        <v>-419.6</v>
      </c>
      <c r="V83" s="8" t="s">
        <v>318</v>
      </c>
      <c r="W83" s="9">
        <v>0</v>
      </c>
      <c r="X83" s="9">
        <f t="shared" si="27"/>
        <v>-419.6</v>
      </c>
      <c r="Y83" s="9">
        <f t="shared" si="28"/>
        <v>419.6</v>
      </c>
      <c r="Z83" s="7">
        <f t="shared" si="16"/>
        <v>0</v>
      </c>
      <c r="AA83" s="8" t="s">
        <v>318</v>
      </c>
    </row>
    <row r="84" spans="1:27" hidden="1" outlineLevel="1" x14ac:dyDescent="0.25">
      <c r="A84" t="s">
        <v>318</v>
      </c>
      <c r="B84" s="8" t="s">
        <v>318</v>
      </c>
      <c r="C84" s="8" t="s">
        <v>124</v>
      </c>
      <c r="D84" s="9">
        <v>192.02</v>
      </c>
      <c r="E84" s="9">
        <v>53.83</v>
      </c>
      <c r="F84" s="9">
        <v>0</v>
      </c>
      <c r="G84" s="9">
        <v>-138.19</v>
      </c>
      <c r="H84" s="7">
        <f t="shared" si="13"/>
        <v>3.5671558610440277</v>
      </c>
      <c r="I84" s="8" t="s">
        <v>318</v>
      </c>
      <c r="J84" s="9">
        <v>2561.33</v>
      </c>
      <c r="K84" s="9">
        <v>526.97</v>
      </c>
      <c r="L84" s="9">
        <v>0</v>
      </c>
      <c r="M84" s="9">
        <v>-2034.36</v>
      </c>
      <c r="N84" s="7">
        <f t="shared" si="14"/>
        <v>4.8604854166271325</v>
      </c>
      <c r="O84" s="8" t="s">
        <v>318</v>
      </c>
      <c r="P84" s="9">
        <v>2062.5</v>
      </c>
      <c r="Q84" s="9">
        <v>526.97</v>
      </c>
      <c r="R84" s="9">
        <v>1535.53</v>
      </c>
      <c r="S84" s="8" t="s">
        <v>318</v>
      </c>
      <c r="T84" s="9">
        <v>526.97</v>
      </c>
      <c r="U84" s="9">
        <v>2561.33</v>
      </c>
      <c r="V84" s="8" t="s">
        <v>318</v>
      </c>
      <c r="W84" s="9">
        <v>0</v>
      </c>
      <c r="X84" s="9">
        <f t="shared" si="27"/>
        <v>2561.33</v>
      </c>
      <c r="Y84" s="9">
        <f t="shared" si="28"/>
        <v>-2034.36</v>
      </c>
      <c r="Z84" s="7">
        <f t="shared" si="16"/>
        <v>-3.8604854166271321</v>
      </c>
      <c r="AA84" s="8" t="s">
        <v>318</v>
      </c>
    </row>
    <row r="85" spans="1:27" hidden="1" outlineLevel="1" x14ac:dyDescent="0.25">
      <c r="A85" t="s">
        <v>318</v>
      </c>
      <c r="B85" s="8" t="s">
        <v>318</v>
      </c>
      <c r="C85" s="8" t="s">
        <v>125</v>
      </c>
      <c r="D85" s="9">
        <v>735.28</v>
      </c>
      <c r="E85" s="9">
        <v>257.41000000000003</v>
      </c>
      <c r="F85" s="9">
        <v>0</v>
      </c>
      <c r="G85" s="9">
        <v>-477.87</v>
      </c>
      <c r="H85" s="7">
        <f t="shared" si="13"/>
        <v>2.8564546831902407</v>
      </c>
      <c r="I85" s="8" t="s">
        <v>318</v>
      </c>
      <c r="J85" s="9">
        <v>10851.14</v>
      </c>
      <c r="K85" s="9">
        <v>3426.57</v>
      </c>
      <c r="L85" s="9">
        <v>0</v>
      </c>
      <c r="M85" s="9">
        <v>-7424.57</v>
      </c>
      <c r="N85" s="7">
        <f t="shared" si="14"/>
        <v>3.1667644320705541</v>
      </c>
      <c r="O85" s="8" t="s">
        <v>318</v>
      </c>
      <c r="P85" s="9">
        <v>15109.35</v>
      </c>
      <c r="Q85" s="9">
        <v>3426.57</v>
      </c>
      <c r="R85" s="9">
        <v>11682.78</v>
      </c>
      <c r="S85" s="8" t="s">
        <v>318</v>
      </c>
      <c r="T85" s="9">
        <v>3426.57</v>
      </c>
      <c r="U85" s="9">
        <v>10851.14</v>
      </c>
      <c r="V85" s="8" t="s">
        <v>318</v>
      </c>
      <c r="W85" s="9">
        <v>0</v>
      </c>
      <c r="X85" s="9">
        <f t="shared" si="27"/>
        <v>10851.14</v>
      </c>
      <c r="Y85" s="9">
        <f t="shared" si="28"/>
        <v>-7424.57</v>
      </c>
      <c r="Z85" s="7">
        <f t="shared" si="16"/>
        <v>-2.1667644320705541</v>
      </c>
      <c r="AA85" s="8" t="s">
        <v>318</v>
      </c>
    </row>
    <row r="86" spans="1:27" hidden="1" outlineLevel="1" x14ac:dyDescent="0.25">
      <c r="A86" t="s">
        <v>318</v>
      </c>
      <c r="B86" s="8" t="s">
        <v>318</v>
      </c>
      <c r="C86" s="8" t="s">
        <v>130</v>
      </c>
      <c r="D86" s="9">
        <v>3019.72</v>
      </c>
      <c r="E86" s="9">
        <v>3123.86</v>
      </c>
      <c r="F86" s="9">
        <v>0</v>
      </c>
      <c r="G86" s="9">
        <v>104.14</v>
      </c>
      <c r="H86" s="7">
        <f t="shared" si="13"/>
        <v>0.96666303867650905</v>
      </c>
      <c r="I86" s="8" t="s">
        <v>318</v>
      </c>
      <c r="J86" s="9">
        <v>36416.79</v>
      </c>
      <c r="K86" s="9">
        <v>36787.39</v>
      </c>
      <c r="L86" s="9">
        <v>0</v>
      </c>
      <c r="M86" s="9">
        <v>370.6</v>
      </c>
      <c r="N86" s="7">
        <f t="shared" si="14"/>
        <v>0.98992589580288248</v>
      </c>
      <c r="O86" s="8" t="s">
        <v>318</v>
      </c>
      <c r="P86" s="9">
        <v>36741.629999999997</v>
      </c>
      <c r="Q86" s="9">
        <v>36787.39</v>
      </c>
      <c r="R86" s="9">
        <v>-45.76</v>
      </c>
      <c r="S86" s="8" t="s">
        <v>318</v>
      </c>
      <c r="T86" s="9">
        <v>36787.39</v>
      </c>
      <c r="U86" s="9">
        <v>36416.79</v>
      </c>
      <c r="V86" s="8" t="s">
        <v>318</v>
      </c>
      <c r="W86" s="9">
        <v>0</v>
      </c>
      <c r="X86" s="9">
        <f t="shared" si="27"/>
        <v>36416.79</v>
      </c>
      <c r="Y86" s="9">
        <f t="shared" si="28"/>
        <v>370.59999999999854</v>
      </c>
      <c r="Z86" s="7">
        <f t="shared" si="16"/>
        <v>1.0074104197117505E-2</v>
      </c>
      <c r="AA86" s="8" t="s">
        <v>318</v>
      </c>
    </row>
    <row r="87" spans="1:27" hidden="1" outlineLevel="1" x14ac:dyDescent="0.25">
      <c r="A87" t="s">
        <v>318</v>
      </c>
      <c r="B87" s="8" t="s">
        <v>318</v>
      </c>
      <c r="C87" s="8" t="s">
        <v>131</v>
      </c>
      <c r="D87" s="9">
        <v>327.86</v>
      </c>
      <c r="E87" s="9">
        <v>343.58</v>
      </c>
      <c r="F87" s="9">
        <v>0</v>
      </c>
      <c r="G87" s="9">
        <v>15.72</v>
      </c>
      <c r="H87" s="7">
        <f t="shared" si="13"/>
        <v>0.95424646370568722</v>
      </c>
      <c r="I87" s="8" t="s">
        <v>318</v>
      </c>
      <c r="J87" s="9">
        <v>3961.09</v>
      </c>
      <c r="K87" s="9">
        <v>4018.11</v>
      </c>
      <c r="L87" s="9">
        <v>0</v>
      </c>
      <c r="M87" s="9">
        <v>57.02</v>
      </c>
      <c r="N87" s="7">
        <f t="shared" si="14"/>
        <v>0.98580924862684194</v>
      </c>
      <c r="O87" s="8" t="s">
        <v>318</v>
      </c>
      <c r="P87" s="9">
        <v>4011.24</v>
      </c>
      <c r="Q87" s="9">
        <v>4018.11</v>
      </c>
      <c r="R87" s="9">
        <v>-6.87</v>
      </c>
      <c r="S87" s="8" t="s">
        <v>318</v>
      </c>
      <c r="T87" s="9">
        <v>4018.11</v>
      </c>
      <c r="U87" s="9">
        <v>3961.09</v>
      </c>
      <c r="V87" s="8" t="s">
        <v>318</v>
      </c>
      <c r="W87" s="9">
        <v>0</v>
      </c>
      <c r="X87" s="9">
        <f t="shared" si="27"/>
        <v>3961.09</v>
      </c>
      <c r="Y87" s="9">
        <f t="shared" si="28"/>
        <v>57.019999999999982</v>
      </c>
      <c r="Z87" s="7">
        <f t="shared" si="16"/>
        <v>1.4190751373158022E-2</v>
      </c>
      <c r="AA87" s="8" t="s">
        <v>318</v>
      </c>
    </row>
    <row r="88" spans="1:27" hidden="1" outlineLevel="1" x14ac:dyDescent="0.25">
      <c r="A88" t="s">
        <v>318</v>
      </c>
      <c r="B88" s="8" t="s">
        <v>318</v>
      </c>
      <c r="C88" s="8" t="s">
        <v>132</v>
      </c>
      <c r="D88" s="9">
        <v>483.16</v>
      </c>
      <c r="E88" s="9">
        <v>499.82</v>
      </c>
      <c r="F88" s="9">
        <v>0</v>
      </c>
      <c r="G88" s="9">
        <v>16.66</v>
      </c>
      <c r="H88" s="7">
        <f t="shared" si="13"/>
        <v>0.96666800048017287</v>
      </c>
      <c r="I88" s="8" t="s">
        <v>318</v>
      </c>
      <c r="J88" s="9">
        <v>7465.5</v>
      </c>
      <c r="K88" s="9">
        <v>7515.93</v>
      </c>
      <c r="L88" s="9">
        <v>0</v>
      </c>
      <c r="M88" s="9">
        <v>50.43</v>
      </c>
      <c r="N88" s="7">
        <f t="shared" si="14"/>
        <v>0.99329025150580164</v>
      </c>
      <c r="O88" s="8" t="s">
        <v>318</v>
      </c>
      <c r="P88" s="9">
        <v>8707.77</v>
      </c>
      <c r="Q88" s="9">
        <v>7515.93</v>
      </c>
      <c r="R88" s="9">
        <v>1191.8399999999999</v>
      </c>
      <c r="S88" s="8" t="s">
        <v>318</v>
      </c>
      <c r="T88" s="9">
        <v>7515.93</v>
      </c>
      <c r="U88" s="9">
        <v>7465.5</v>
      </c>
      <c r="V88" s="8" t="s">
        <v>318</v>
      </c>
      <c r="W88" s="9">
        <v>0</v>
      </c>
      <c r="X88" s="9">
        <f t="shared" si="27"/>
        <v>7465.5</v>
      </c>
      <c r="Y88" s="9">
        <f t="shared" si="28"/>
        <v>50.430000000000291</v>
      </c>
      <c r="Z88" s="7">
        <f t="shared" si="16"/>
        <v>6.7097484941983608E-3</v>
      </c>
      <c r="AA88" s="8" t="s">
        <v>318</v>
      </c>
    </row>
    <row r="89" spans="1:27" hidden="1" outlineLevel="1" x14ac:dyDescent="0.25">
      <c r="A89" t="s">
        <v>318</v>
      </c>
      <c r="B89" s="8" t="s">
        <v>318</v>
      </c>
      <c r="C89" s="8" t="s">
        <v>133</v>
      </c>
      <c r="D89" s="9">
        <v>0</v>
      </c>
      <c r="E89" s="9">
        <v>4356.62</v>
      </c>
      <c r="F89" s="9">
        <v>0</v>
      </c>
      <c r="G89" s="9">
        <v>4356.62</v>
      </c>
      <c r="H89" s="7">
        <f t="shared" si="13"/>
        <v>0</v>
      </c>
      <c r="I89" s="8" t="s">
        <v>318</v>
      </c>
      <c r="J89" s="9">
        <v>0</v>
      </c>
      <c r="K89" s="9">
        <v>52354.15</v>
      </c>
      <c r="L89" s="9">
        <v>0</v>
      </c>
      <c r="M89" s="9">
        <v>52354.15</v>
      </c>
      <c r="N89" s="7">
        <f t="shared" si="14"/>
        <v>0</v>
      </c>
      <c r="O89" s="8" t="s">
        <v>318</v>
      </c>
      <c r="P89" s="9">
        <v>0</v>
      </c>
      <c r="Q89" s="9">
        <v>52354.15</v>
      </c>
      <c r="R89" s="9">
        <v>-52354.15</v>
      </c>
      <c r="S89" s="8" t="s">
        <v>318</v>
      </c>
      <c r="T89" s="9">
        <v>52354.15</v>
      </c>
      <c r="U89" s="9">
        <v>0</v>
      </c>
      <c r="V89" s="8" t="s">
        <v>318</v>
      </c>
      <c r="W89" s="9">
        <v>0</v>
      </c>
      <c r="X89" s="9">
        <f t="shared" si="27"/>
        <v>0</v>
      </c>
      <c r="Y89" s="9">
        <f t="shared" si="28"/>
        <v>52354.15</v>
      </c>
      <c r="Z89" s="7">
        <f t="shared" si="16"/>
        <v>1</v>
      </c>
      <c r="AA89" s="8" t="s">
        <v>318</v>
      </c>
    </row>
    <row r="90" spans="1:27" hidden="1" outlineLevel="1" x14ac:dyDescent="0.25">
      <c r="A90" t="s">
        <v>318</v>
      </c>
      <c r="B90" s="8" t="s">
        <v>318</v>
      </c>
      <c r="C90" s="8" t="s">
        <v>134</v>
      </c>
      <c r="D90" s="9">
        <v>0</v>
      </c>
      <c r="E90" s="9">
        <v>153.49</v>
      </c>
      <c r="F90" s="9">
        <v>0</v>
      </c>
      <c r="G90" s="9">
        <v>153.49</v>
      </c>
      <c r="H90" s="7">
        <f t="shared" si="13"/>
        <v>0</v>
      </c>
      <c r="I90" s="8" t="s">
        <v>318</v>
      </c>
      <c r="J90" s="9">
        <v>0</v>
      </c>
      <c r="K90" s="9">
        <v>1690.61</v>
      </c>
      <c r="L90" s="9">
        <v>0</v>
      </c>
      <c r="M90" s="9">
        <v>1690.61</v>
      </c>
      <c r="N90" s="7">
        <f t="shared" si="14"/>
        <v>0</v>
      </c>
      <c r="O90" s="8" t="s">
        <v>318</v>
      </c>
      <c r="P90" s="9">
        <v>0</v>
      </c>
      <c r="Q90" s="9">
        <v>1690.61</v>
      </c>
      <c r="R90" s="9">
        <v>-1690.61</v>
      </c>
      <c r="S90" s="8" t="s">
        <v>318</v>
      </c>
      <c r="T90" s="9">
        <v>1690.61</v>
      </c>
      <c r="U90" s="9">
        <v>0</v>
      </c>
      <c r="V90" s="8" t="s">
        <v>318</v>
      </c>
      <c r="W90" s="9">
        <v>0</v>
      </c>
      <c r="X90" s="9">
        <f t="shared" si="27"/>
        <v>0</v>
      </c>
      <c r="Y90" s="9">
        <f t="shared" si="28"/>
        <v>1690.61</v>
      </c>
      <c r="Z90" s="7">
        <f t="shared" si="16"/>
        <v>1</v>
      </c>
      <c r="AA90" s="8" t="s">
        <v>318</v>
      </c>
    </row>
    <row r="91" spans="1:27" hidden="1" outlineLevel="1" x14ac:dyDescent="0.25">
      <c r="A91" t="s">
        <v>318</v>
      </c>
      <c r="B91" s="8" t="s">
        <v>318</v>
      </c>
      <c r="C91" s="8" t="s">
        <v>135</v>
      </c>
      <c r="D91" s="9">
        <v>0</v>
      </c>
      <c r="E91" s="9">
        <v>608.88</v>
      </c>
      <c r="F91" s="9">
        <v>0</v>
      </c>
      <c r="G91" s="9">
        <v>608.88</v>
      </c>
      <c r="H91" s="7">
        <f t="shared" si="13"/>
        <v>0</v>
      </c>
      <c r="I91" s="8" t="s">
        <v>318</v>
      </c>
      <c r="J91" s="9">
        <v>0</v>
      </c>
      <c r="K91" s="9">
        <v>9405.43</v>
      </c>
      <c r="L91" s="9">
        <v>0</v>
      </c>
      <c r="M91" s="9">
        <v>9405.43</v>
      </c>
      <c r="N91" s="7">
        <f t="shared" si="14"/>
        <v>0</v>
      </c>
      <c r="O91" s="8" t="s">
        <v>318</v>
      </c>
      <c r="P91" s="9">
        <v>0</v>
      </c>
      <c r="Q91" s="9">
        <v>9405.43</v>
      </c>
      <c r="R91" s="9">
        <v>-9405.43</v>
      </c>
      <c r="S91" s="8" t="s">
        <v>318</v>
      </c>
      <c r="T91" s="9">
        <v>9405.43</v>
      </c>
      <c r="U91" s="9">
        <v>0</v>
      </c>
      <c r="V91" s="8" t="s">
        <v>318</v>
      </c>
      <c r="W91" s="9">
        <v>0</v>
      </c>
      <c r="X91" s="9">
        <f t="shared" si="27"/>
        <v>0</v>
      </c>
      <c r="Y91" s="9">
        <f t="shared" si="28"/>
        <v>9405.43</v>
      </c>
      <c r="Z91" s="7">
        <f t="shared" si="16"/>
        <v>1</v>
      </c>
      <c r="AA91" s="8" t="s">
        <v>318</v>
      </c>
    </row>
    <row r="92" spans="1:27" x14ac:dyDescent="0.25">
      <c r="A92" s="18" t="s">
        <v>318</v>
      </c>
      <c r="B92" s="27" t="s">
        <v>140</v>
      </c>
      <c r="C92" s="27"/>
      <c r="D92" s="11">
        <f>D46+D50+D55+D59+D68+D73+D81</f>
        <v>209286.97999999998</v>
      </c>
      <c r="E92" s="11">
        <f>E46+E50+E55+E59+E68+E73+E81</f>
        <v>216786.61</v>
      </c>
      <c r="F92" s="11">
        <f>F46+F50+F55+F59+F68+F73+F81</f>
        <v>0</v>
      </c>
      <c r="G92" s="11">
        <f>G46+G50+G55+G59+G68+G73+G81</f>
        <v>7499.6299999999992</v>
      </c>
      <c r="H92" s="12">
        <f t="shared" si="13"/>
        <v>0.96540547407425203</v>
      </c>
      <c r="I92" s="19" t="s">
        <v>318</v>
      </c>
      <c r="J92" s="11">
        <f>J46+J50+J55+J59+J68+J73+J81</f>
        <v>2634446.0000000005</v>
      </c>
      <c r="K92" s="11">
        <f>K46+K50+K55+K59+K68+K73+K81</f>
        <v>2629470.8099999991</v>
      </c>
      <c r="L92" s="11">
        <f>L46+L50+L55+L59+L68+L73+L81</f>
        <v>0</v>
      </c>
      <c r="M92" s="11">
        <f>M46+M50+M55+M59+M68+M73+M81</f>
        <v>-4975.1900000000105</v>
      </c>
      <c r="N92" s="12">
        <f t="shared" si="14"/>
        <v>1.0018920879368884</v>
      </c>
      <c r="O92" s="19" t="s">
        <v>318</v>
      </c>
      <c r="P92" s="11">
        <f>P46+P50+P55+P59+P68+P73+P81</f>
        <v>2567218.1999999997</v>
      </c>
      <c r="Q92" s="11">
        <f>Q46+Q50+Q55+Q59+Q68+Q73+Q81</f>
        <v>2629470.8099999991</v>
      </c>
      <c r="R92" s="11">
        <f>R46+R50+R55+R59+R68+R73+R81</f>
        <v>-62252.61</v>
      </c>
      <c r="S92" s="19" t="s">
        <v>318</v>
      </c>
      <c r="T92" s="11">
        <f t="shared" ref="T92:Y92" si="29">T46+T50+T55+T59+T68+T73+T81</f>
        <v>2629470.8099999991</v>
      </c>
      <c r="U92" s="11">
        <f t="shared" si="29"/>
        <v>2634446.0000000005</v>
      </c>
      <c r="V92" s="11">
        <f t="shared" si="29"/>
        <v>0</v>
      </c>
      <c r="W92" s="11">
        <f t="shared" si="29"/>
        <v>0</v>
      </c>
      <c r="X92" s="11">
        <f t="shared" si="29"/>
        <v>2634446.0000000005</v>
      </c>
      <c r="Y92" s="11">
        <f t="shared" si="29"/>
        <v>-4975.1900000001142</v>
      </c>
      <c r="Z92" s="12">
        <f t="shared" si="16"/>
        <v>-1.892087936887999E-3</v>
      </c>
      <c r="AA92" s="11"/>
    </row>
    <row r="94" spans="1:27" x14ac:dyDescent="0.25">
      <c r="B94" s="13" t="s">
        <v>141</v>
      </c>
    </row>
    <row r="95" spans="1:27" collapsed="1" x14ac:dyDescent="0.25">
      <c r="A95" t="s">
        <v>318</v>
      </c>
      <c r="B95" s="25" t="s">
        <v>142</v>
      </c>
      <c r="C95" s="25"/>
      <c r="D95" s="16">
        <f>SUM(D96:D105)</f>
        <v>2515.86</v>
      </c>
      <c r="E95" s="16">
        <f>SUM(E96:E105)</f>
        <v>19</v>
      </c>
      <c r="F95" s="16">
        <f>SUM(F96:F105)</f>
        <v>0</v>
      </c>
      <c r="G95" s="16">
        <f>SUM(G96:G105)</f>
        <v>-2496.86</v>
      </c>
      <c r="H95" s="17">
        <f t="shared" ref="H95:H126" si="30">IF(E95&lt;&gt;0, (D95+F95)/E95, 0)</f>
        <v>132.41368421052633</v>
      </c>
      <c r="I95" s="15" t="s">
        <v>318</v>
      </c>
      <c r="J95" s="16">
        <f>SUM(J96:J105)</f>
        <v>8339.15</v>
      </c>
      <c r="K95" s="16">
        <f>SUM(K96:K105)</f>
        <v>2385</v>
      </c>
      <c r="L95" s="16">
        <f>SUM(L96:L105)</f>
        <v>0</v>
      </c>
      <c r="M95" s="16">
        <f>SUM(M96:M105)</f>
        <v>-5954.15</v>
      </c>
      <c r="N95" s="17">
        <f t="shared" ref="N95:N126" si="31">IF(K95&lt;&gt;0, (J95+L95)/K95, 0)</f>
        <v>3.4964989517819705</v>
      </c>
      <c r="O95" s="15" t="s">
        <v>318</v>
      </c>
      <c r="P95" s="16">
        <f>SUM(P96:P105)</f>
        <v>3192.6</v>
      </c>
      <c r="Q95" s="16">
        <f>SUM(Q96:Q105)</f>
        <v>2385</v>
      </c>
      <c r="R95" s="16">
        <f>SUM(R96:R105)</f>
        <v>807.6</v>
      </c>
      <c r="S95" s="15" t="s">
        <v>318</v>
      </c>
      <c r="T95" s="16">
        <f t="shared" ref="T95:Y95" si="32">SUM(T96:T105)</f>
        <v>2385</v>
      </c>
      <c r="U95" s="16">
        <f t="shared" si="32"/>
        <v>8339.15</v>
      </c>
      <c r="V95" s="16">
        <f t="shared" si="32"/>
        <v>0</v>
      </c>
      <c r="W95" s="16">
        <f t="shared" si="32"/>
        <v>0</v>
      </c>
      <c r="X95" s="16">
        <f t="shared" si="32"/>
        <v>8339.15</v>
      </c>
      <c r="Y95" s="16">
        <f t="shared" si="32"/>
        <v>-5954.15</v>
      </c>
      <c r="Z95" s="17">
        <f t="shared" ref="Z95:Z126" si="33">IF(T95&lt;&gt;0, Y95/T95, 0)</f>
        <v>-2.4964989517819705</v>
      </c>
      <c r="AA95" s="16"/>
    </row>
    <row r="96" spans="1:27" hidden="1" outlineLevel="1" x14ac:dyDescent="0.25">
      <c r="A96" t="s">
        <v>318</v>
      </c>
      <c r="B96" s="8" t="s">
        <v>318</v>
      </c>
      <c r="C96" s="8" t="s">
        <v>143</v>
      </c>
      <c r="D96" s="9">
        <v>0</v>
      </c>
      <c r="E96" s="9">
        <v>8.33</v>
      </c>
      <c r="F96" s="9">
        <v>0</v>
      </c>
      <c r="G96" s="9">
        <v>8.33</v>
      </c>
      <c r="H96" s="7">
        <f t="shared" si="30"/>
        <v>0</v>
      </c>
      <c r="I96" s="8" t="s">
        <v>318</v>
      </c>
      <c r="J96" s="9">
        <v>253.57</v>
      </c>
      <c r="K96" s="9">
        <v>100</v>
      </c>
      <c r="L96" s="9">
        <v>0</v>
      </c>
      <c r="M96" s="9">
        <v>-153.57</v>
      </c>
      <c r="N96" s="7">
        <f t="shared" si="31"/>
        <v>2.5356999999999998</v>
      </c>
      <c r="O96" s="8" t="s">
        <v>318</v>
      </c>
      <c r="P96" s="9">
        <v>100</v>
      </c>
      <c r="Q96" s="9">
        <v>100</v>
      </c>
      <c r="R96" s="9">
        <v>0</v>
      </c>
      <c r="S96" s="8" t="s">
        <v>318</v>
      </c>
      <c r="T96" s="9">
        <v>100</v>
      </c>
      <c r="U96" s="9">
        <v>253.57</v>
      </c>
      <c r="V96" s="8" t="s">
        <v>318</v>
      </c>
      <c r="W96" s="9">
        <v>0</v>
      </c>
      <c r="X96" s="9">
        <f t="shared" ref="X96:X105" si="34">U96+IF(V96 = "", 0, V96)+W96</f>
        <v>253.57</v>
      </c>
      <c r="Y96" s="9">
        <f t="shared" ref="Y96:Y105" si="35">T96-X96</f>
        <v>-153.57</v>
      </c>
      <c r="Z96" s="7">
        <f t="shared" si="33"/>
        <v>-1.5356999999999998</v>
      </c>
      <c r="AA96" s="8" t="s">
        <v>318</v>
      </c>
    </row>
    <row r="97" spans="1:27" hidden="1" outlineLevel="1" x14ac:dyDescent="0.25">
      <c r="A97" t="s">
        <v>318</v>
      </c>
      <c r="B97" s="8" t="s">
        <v>318</v>
      </c>
      <c r="C97" s="8" t="s">
        <v>144</v>
      </c>
      <c r="D97" s="9">
        <v>0</v>
      </c>
      <c r="E97" s="9">
        <v>0</v>
      </c>
      <c r="F97" s="9">
        <v>0</v>
      </c>
      <c r="G97" s="9">
        <v>0</v>
      </c>
      <c r="H97" s="7">
        <f t="shared" si="30"/>
        <v>0</v>
      </c>
      <c r="I97" s="8" t="s">
        <v>318</v>
      </c>
      <c r="J97" s="9">
        <v>33.99</v>
      </c>
      <c r="K97" s="9">
        <v>0</v>
      </c>
      <c r="L97" s="9">
        <v>0</v>
      </c>
      <c r="M97" s="9">
        <v>-33.99</v>
      </c>
      <c r="N97" s="7">
        <f t="shared" si="31"/>
        <v>0</v>
      </c>
      <c r="O97" s="8" t="s">
        <v>318</v>
      </c>
      <c r="P97" s="9">
        <v>0</v>
      </c>
      <c r="Q97" s="9">
        <v>0</v>
      </c>
      <c r="R97" s="9">
        <v>0</v>
      </c>
      <c r="S97" s="8" t="s">
        <v>318</v>
      </c>
      <c r="T97" s="9">
        <v>0</v>
      </c>
      <c r="U97" s="9">
        <v>33.99</v>
      </c>
      <c r="V97" s="8" t="s">
        <v>318</v>
      </c>
      <c r="W97" s="9">
        <v>0</v>
      </c>
      <c r="X97" s="9">
        <f t="shared" si="34"/>
        <v>33.99</v>
      </c>
      <c r="Y97" s="9">
        <f t="shared" si="35"/>
        <v>-33.99</v>
      </c>
      <c r="Z97" s="7">
        <f t="shared" si="33"/>
        <v>0</v>
      </c>
      <c r="AA97" s="8" t="s">
        <v>318</v>
      </c>
    </row>
    <row r="98" spans="1:27" hidden="1" outlineLevel="1" x14ac:dyDescent="0.25">
      <c r="A98" t="s">
        <v>318</v>
      </c>
      <c r="B98" s="8" t="s">
        <v>318</v>
      </c>
      <c r="C98" s="8" t="s">
        <v>147</v>
      </c>
      <c r="D98" s="9">
        <v>0</v>
      </c>
      <c r="E98" s="9">
        <v>10.67</v>
      </c>
      <c r="F98" s="9">
        <v>0</v>
      </c>
      <c r="G98" s="9">
        <v>10.67</v>
      </c>
      <c r="H98" s="7">
        <f t="shared" si="30"/>
        <v>0</v>
      </c>
      <c r="I98" s="8" t="s">
        <v>318</v>
      </c>
      <c r="J98" s="9">
        <v>310</v>
      </c>
      <c r="K98" s="9">
        <v>128</v>
      </c>
      <c r="L98" s="9">
        <v>0</v>
      </c>
      <c r="M98" s="9">
        <v>-182</v>
      </c>
      <c r="N98" s="7">
        <f t="shared" si="31"/>
        <v>2.421875</v>
      </c>
      <c r="O98" s="8" t="s">
        <v>318</v>
      </c>
      <c r="P98" s="9">
        <v>128</v>
      </c>
      <c r="Q98" s="9">
        <v>128</v>
      </c>
      <c r="R98" s="9">
        <v>0</v>
      </c>
      <c r="S98" s="8" t="s">
        <v>318</v>
      </c>
      <c r="T98" s="9">
        <v>128</v>
      </c>
      <c r="U98" s="9">
        <v>310</v>
      </c>
      <c r="V98" s="8" t="s">
        <v>318</v>
      </c>
      <c r="W98" s="9">
        <v>0</v>
      </c>
      <c r="X98" s="9">
        <f t="shared" si="34"/>
        <v>310</v>
      </c>
      <c r="Y98" s="9">
        <f t="shared" si="35"/>
        <v>-182</v>
      </c>
      <c r="Z98" s="7">
        <f t="shared" si="33"/>
        <v>-1.421875</v>
      </c>
      <c r="AA98" s="8" t="s">
        <v>318</v>
      </c>
    </row>
    <row r="99" spans="1:27" hidden="1" outlineLevel="1" x14ac:dyDescent="0.25">
      <c r="A99" t="s">
        <v>318</v>
      </c>
      <c r="B99" s="8" t="s">
        <v>318</v>
      </c>
      <c r="C99" s="8" t="s">
        <v>149</v>
      </c>
      <c r="D99" s="9">
        <v>0</v>
      </c>
      <c r="E99" s="9">
        <v>0</v>
      </c>
      <c r="F99" s="9">
        <v>0</v>
      </c>
      <c r="G99" s="9">
        <v>0</v>
      </c>
      <c r="H99" s="7">
        <f t="shared" si="30"/>
        <v>0</v>
      </c>
      <c r="I99" s="8" t="s">
        <v>318</v>
      </c>
      <c r="J99" s="9">
        <v>660</v>
      </c>
      <c r="K99" s="9">
        <v>660</v>
      </c>
      <c r="L99" s="9">
        <v>0</v>
      </c>
      <c r="M99" s="9">
        <v>0</v>
      </c>
      <c r="N99" s="7">
        <f t="shared" si="31"/>
        <v>1</v>
      </c>
      <c r="O99" s="8" t="s">
        <v>318</v>
      </c>
      <c r="P99" s="9">
        <v>660</v>
      </c>
      <c r="Q99" s="9">
        <v>660</v>
      </c>
      <c r="R99" s="9">
        <v>0</v>
      </c>
      <c r="S99" s="8" t="s">
        <v>318</v>
      </c>
      <c r="T99" s="9">
        <v>660</v>
      </c>
      <c r="U99" s="9">
        <v>660</v>
      </c>
      <c r="V99" s="8" t="s">
        <v>318</v>
      </c>
      <c r="W99" s="9">
        <v>0</v>
      </c>
      <c r="X99" s="9">
        <f t="shared" si="34"/>
        <v>660</v>
      </c>
      <c r="Y99" s="9">
        <f t="shared" si="35"/>
        <v>0</v>
      </c>
      <c r="Z99" s="7">
        <f t="shared" si="33"/>
        <v>0</v>
      </c>
      <c r="AA99" s="8" t="s">
        <v>318</v>
      </c>
    </row>
    <row r="100" spans="1:27" hidden="1" outlineLevel="1" x14ac:dyDescent="0.25">
      <c r="A100" t="s">
        <v>318</v>
      </c>
      <c r="B100" s="8" t="s">
        <v>318</v>
      </c>
      <c r="C100" s="8" t="s">
        <v>150</v>
      </c>
      <c r="D100" s="9">
        <v>0</v>
      </c>
      <c r="E100" s="9">
        <v>0</v>
      </c>
      <c r="F100" s="9">
        <v>0</v>
      </c>
      <c r="G100" s="9">
        <v>0</v>
      </c>
      <c r="H100" s="7">
        <f t="shared" si="30"/>
        <v>0</v>
      </c>
      <c r="I100" s="8" t="s">
        <v>318</v>
      </c>
      <c r="J100" s="9">
        <v>168.1</v>
      </c>
      <c r="K100" s="9">
        <v>110</v>
      </c>
      <c r="L100" s="9">
        <v>0</v>
      </c>
      <c r="M100" s="9">
        <v>-58.1</v>
      </c>
      <c r="N100" s="7">
        <f t="shared" si="31"/>
        <v>1.5281818181818181</v>
      </c>
      <c r="O100" s="8" t="s">
        <v>318</v>
      </c>
      <c r="P100" s="9">
        <v>201</v>
      </c>
      <c r="Q100" s="9">
        <v>110</v>
      </c>
      <c r="R100" s="9">
        <v>91</v>
      </c>
      <c r="S100" s="8" t="s">
        <v>318</v>
      </c>
      <c r="T100" s="9">
        <v>110</v>
      </c>
      <c r="U100" s="9">
        <v>168.1</v>
      </c>
      <c r="V100" s="8" t="s">
        <v>318</v>
      </c>
      <c r="W100" s="9">
        <v>0</v>
      </c>
      <c r="X100" s="9">
        <f t="shared" si="34"/>
        <v>168.1</v>
      </c>
      <c r="Y100" s="9">
        <f t="shared" si="35"/>
        <v>-58.099999999999994</v>
      </c>
      <c r="Z100" s="7">
        <f t="shared" si="33"/>
        <v>-0.52818181818181809</v>
      </c>
      <c r="AA100" s="8" t="s">
        <v>318</v>
      </c>
    </row>
    <row r="101" spans="1:27" hidden="1" outlineLevel="1" x14ac:dyDescent="0.25">
      <c r="A101" t="s">
        <v>318</v>
      </c>
      <c r="B101" s="8" t="s">
        <v>318</v>
      </c>
      <c r="C101" s="8" t="s">
        <v>151</v>
      </c>
      <c r="D101" s="9">
        <v>169.5</v>
      </c>
      <c r="E101" s="9">
        <v>0</v>
      </c>
      <c r="F101" s="9">
        <v>0</v>
      </c>
      <c r="G101" s="9">
        <v>-169.5</v>
      </c>
      <c r="H101" s="7">
        <f t="shared" si="30"/>
        <v>0</v>
      </c>
      <c r="I101" s="8" t="s">
        <v>318</v>
      </c>
      <c r="J101" s="9">
        <v>565</v>
      </c>
      <c r="K101" s="9">
        <v>136</v>
      </c>
      <c r="L101" s="9">
        <v>0</v>
      </c>
      <c r="M101" s="9">
        <v>-429</v>
      </c>
      <c r="N101" s="7">
        <f t="shared" si="31"/>
        <v>4.1544117647058822</v>
      </c>
      <c r="O101" s="8" t="s">
        <v>318</v>
      </c>
      <c r="P101" s="9">
        <v>45</v>
      </c>
      <c r="Q101" s="9">
        <v>136</v>
      </c>
      <c r="R101" s="9">
        <v>-91</v>
      </c>
      <c r="S101" s="8" t="s">
        <v>318</v>
      </c>
      <c r="T101" s="9">
        <v>136</v>
      </c>
      <c r="U101" s="9">
        <v>565</v>
      </c>
      <c r="V101" s="8" t="s">
        <v>318</v>
      </c>
      <c r="W101" s="9">
        <v>0</v>
      </c>
      <c r="X101" s="9">
        <f t="shared" si="34"/>
        <v>565</v>
      </c>
      <c r="Y101" s="9">
        <f t="shared" si="35"/>
        <v>-429</v>
      </c>
      <c r="Z101" s="7">
        <f t="shared" si="33"/>
        <v>-3.1544117647058822</v>
      </c>
      <c r="AA101" s="8" t="s">
        <v>318</v>
      </c>
    </row>
    <row r="102" spans="1:27" hidden="1" outlineLevel="1" x14ac:dyDescent="0.25">
      <c r="A102" t="s">
        <v>318</v>
      </c>
      <c r="B102" s="8" t="s">
        <v>318</v>
      </c>
      <c r="C102" s="8" t="s">
        <v>153</v>
      </c>
      <c r="D102" s="9">
        <v>0</v>
      </c>
      <c r="E102" s="9">
        <v>0</v>
      </c>
      <c r="F102" s="9">
        <v>0</v>
      </c>
      <c r="G102" s="9">
        <v>0</v>
      </c>
      <c r="H102" s="7">
        <f t="shared" si="30"/>
        <v>0</v>
      </c>
      <c r="I102" s="8" t="s">
        <v>318</v>
      </c>
      <c r="J102" s="9">
        <v>6.96</v>
      </c>
      <c r="K102" s="9">
        <v>0</v>
      </c>
      <c r="L102" s="9">
        <v>0</v>
      </c>
      <c r="M102" s="9">
        <v>-6.96</v>
      </c>
      <c r="N102" s="7">
        <f t="shared" si="31"/>
        <v>0</v>
      </c>
      <c r="O102" s="8" t="s">
        <v>318</v>
      </c>
      <c r="P102" s="9">
        <v>0</v>
      </c>
      <c r="Q102" s="9">
        <v>0</v>
      </c>
      <c r="R102" s="9">
        <v>0</v>
      </c>
      <c r="S102" s="8" t="s">
        <v>318</v>
      </c>
      <c r="T102" s="9">
        <v>0</v>
      </c>
      <c r="U102" s="9">
        <v>6.96</v>
      </c>
      <c r="V102" s="8" t="s">
        <v>318</v>
      </c>
      <c r="W102" s="9">
        <v>0</v>
      </c>
      <c r="X102" s="9">
        <f t="shared" si="34"/>
        <v>6.96</v>
      </c>
      <c r="Y102" s="9">
        <f t="shared" si="35"/>
        <v>-6.96</v>
      </c>
      <c r="Z102" s="7">
        <f t="shared" si="33"/>
        <v>0</v>
      </c>
      <c r="AA102" s="8" t="s">
        <v>318</v>
      </c>
    </row>
    <row r="103" spans="1:27" hidden="1" outlineLevel="1" x14ac:dyDescent="0.25">
      <c r="A103" t="s">
        <v>318</v>
      </c>
      <c r="B103" s="8" t="s">
        <v>318</v>
      </c>
      <c r="C103" s="8" t="s">
        <v>152</v>
      </c>
      <c r="D103" s="9">
        <v>100.86</v>
      </c>
      <c r="E103" s="9">
        <v>0</v>
      </c>
      <c r="F103" s="9">
        <v>0</v>
      </c>
      <c r="G103" s="9">
        <v>-100.86</v>
      </c>
      <c r="H103" s="7">
        <f t="shared" si="30"/>
        <v>0</v>
      </c>
      <c r="I103" s="8" t="s">
        <v>318</v>
      </c>
      <c r="J103" s="9">
        <v>1139.6300000000001</v>
      </c>
      <c r="K103" s="9">
        <v>1251</v>
      </c>
      <c r="L103" s="9">
        <v>0</v>
      </c>
      <c r="M103" s="9">
        <v>111.37</v>
      </c>
      <c r="N103" s="7">
        <f t="shared" si="31"/>
        <v>0.91097521982414076</v>
      </c>
      <c r="O103" s="8" t="s">
        <v>318</v>
      </c>
      <c r="P103" s="9">
        <v>2058.6</v>
      </c>
      <c r="Q103" s="9">
        <v>1251</v>
      </c>
      <c r="R103" s="9">
        <v>807.6</v>
      </c>
      <c r="S103" s="8" t="s">
        <v>318</v>
      </c>
      <c r="T103" s="9">
        <v>1251</v>
      </c>
      <c r="U103" s="9">
        <v>1139.6300000000001</v>
      </c>
      <c r="V103" s="8" t="s">
        <v>318</v>
      </c>
      <c r="W103" s="9">
        <v>0</v>
      </c>
      <c r="X103" s="9">
        <f t="shared" si="34"/>
        <v>1139.6300000000001</v>
      </c>
      <c r="Y103" s="9">
        <f t="shared" si="35"/>
        <v>111.36999999999989</v>
      </c>
      <c r="Z103" s="7">
        <f t="shared" si="33"/>
        <v>8.9024780175859228E-2</v>
      </c>
      <c r="AA103" s="8" t="s">
        <v>318</v>
      </c>
    </row>
    <row r="104" spans="1:27" hidden="1" outlineLevel="1" x14ac:dyDescent="0.25">
      <c r="A104" t="s">
        <v>318</v>
      </c>
      <c r="B104" s="8" t="s">
        <v>318</v>
      </c>
      <c r="C104" s="8" t="s">
        <v>154</v>
      </c>
      <c r="D104" s="9">
        <v>2245.5</v>
      </c>
      <c r="E104" s="9">
        <v>0</v>
      </c>
      <c r="F104" s="9">
        <v>0</v>
      </c>
      <c r="G104" s="9">
        <v>-2245.5</v>
      </c>
      <c r="H104" s="7">
        <f t="shared" si="30"/>
        <v>0</v>
      </c>
      <c r="I104" s="8" t="s">
        <v>318</v>
      </c>
      <c r="J104" s="9">
        <v>3326.9</v>
      </c>
      <c r="K104" s="9">
        <v>0</v>
      </c>
      <c r="L104" s="9">
        <v>0</v>
      </c>
      <c r="M104" s="9">
        <v>-3326.9</v>
      </c>
      <c r="N104" s="7">
        <f t="shared" si="31"/>
        <v>0</v>
      </c>
      <c r="O104" s="8" t="s">
        <v>318</v>
      </c>
      <c r="P104" s="9">
        <v>0</v>
      </c>
      <c r="Q104" s="9">
        <v>0</v>
      </c>
      <c r="R104" s="9">
        <v>0</v>
      </c>
      <c r="S104" s="8" t="s">
        <v>318</v>
      </c>
      <c r="T104" s="9">
        <v>0</v>
      </c>
      <c r="U104" s="9">
        <v>3326.9</v>
      </c>
      <c r="V104" s="8" t="s">
        <v>318</v>
      </c>
      <c r="W104" s="9">
        <v>0</v>
      </c>
      <c r="X104" s="9">
        <f t="shared" si="34"/>
        <v>3326.9</v>
      </c>
      <c r="Y104" s="9">
        <f t="shared" si="35"/>
        <v>-3326.9</v>
      </c>
      <c r="Z104" s="7">
        <f t="shared" si="33"/>
        <v>0</v>
      </c>
      <c r="AA104" s="8" t="s">
        <v>318</v>
      </c>
    </row>
    <row r="105" spans="1:27" hidden="1" outlineLevel="1" x14ac:dyDescent="0.25">
      <c r="A105" t="s">
        <v>318</v>
      </c>
      <c r="B105" s="8" t="s">
        <v>318</v>
      </c>
      <c r="C105" s="8" t="s">
        <v>155</v>
      </c>
      <c r="D105" s="9">
        <v>0</v>
      </c>
      <c r="E105" s="9">
        <v>0</v>
      </c>
      <c r="F105" s="9">
        <v>0</v>
      </c>
      <c r="G105" s="9">
        <v>0</v>
      </c>
      <c r="H105" s="7">
        <f t="shared" si="30"/>
        <v>0</v>
      </c>
      <c r="I105" s="8" t="s">
        <v>318</v>
      </c>
      <c r="J105" s="9">
        <v>1875</v>
      </c>
      <c r="K105" s="9">
        <v>0</v>
      </c>
      <c r="L105" s="9">
        <v>0</v>
      </c>
      <c r="M105" s="9">
        <v>-1875</v>
      </c>
      <c r="N105" s="7">
        <f t="shared" si="31"/>
        <v>0</v>
      </c>
      <c r="O105" s="8" t="s">
        <v>318</v>
      </c>
      <c r="P105" s="9">
        <v>0</v>
      </c>
      <c r="Q105" s="9">
        <v>0</v>
      </c>
      <c r="R105" s="9">
        <v>0</v>
      </c>
      <c r="S105" s="8" t="s">
        <v>318</v>
      </c>
      <c r="T105" s="9">
        <v>0</v>
      </c>
      <c r="U105" s="9">
        <v>1875</v>
      </c>
      <c r="V105" s="8" t="s">
        <v>318</v>
      </c>
      <c r="W105" s="9">
        <v>0</v>
      </c>
      <c r="X105" s="9">
        <f t="shared" si="34"/>
        <v>1875</v>
      </c>
      <c r="Y105" s="9">
        <f t="shared" si="35"/>
        <v>-1875</v>
      </c>
      <c r="Z105" s="7">
        <f t="shared" si="33"/>
        <v>0</v>
      </c>
      <c r="AA105" s="8" t="s">
        <v>318</v>
      </c>
    </row>
    <row r="106" spans="1:27" collapsed="1" x14ac:dyDescent="0.25">
      <c r="A106" t="s">
        <v>318</v>
      </c>
      <c r="B106" s="25" t="s">
        <v>164</v>
      </c>
      <c r="C106" s="25"/>
      <c r="D106" s="16">
        <f>SUM(D107:D108)</f>
        <v>2510.5</v>
      </c>
      <c r="E106" s="16">
        <f>SUM(E107:E108)</f>
        <v>0</v>
      </c>
      <c r="F106" s="16">
        <f>SUM(F107:F108)</f>
        <v>0</v>
      </c>
      <c r="G106" s="16">
        <f>SUM(G107:G108)</f>
        <v>-2510.5</v>
      </c>
      <c r="H106" s="17">
        <f t="shared" si="30"/>
        <v>0</v>
      </c>
      <c r="I106" s="15" t="s">
        <v>318</v>
      </c>
      <c r="J106" s="16">
        <f>SUM(J107:J108)</f>
        <v>21829.9</v>
      </c>
      <c r="K106" s="16">
        <f>SUM(K107:K108)</f>
        <v>12345</v>
      </c>
      <c r="L106" s="16">
        <f>SUM(L107:L108)</f>
        <v>0</v>
      </c>
      <c r="M106" s="16">
        <f>SUM(M107:M108)</f>
        <v>-9484.9</v>
      </c>
      <c r="N106" s="17">
        <f t="shared" si="31"/>
        <v>1.7683191575536656</v>
      </c>
      <c r="O106" s="15" t="s">
        <v>318</v>
      </c>
      <c r="P106" s="16">
        <f>SUM(P107:P108)</f>
        <v>12345</v>
      </c>
      <c r="Q106" s="16">
        <f>SUM(Q107:Q108)</f>
        <v>12345</v>
      </c>
      <c r="R106" s="16">
        <f>SUM(R107:R108)</f>
        <v>0</v>
      </c>
      <c r="S106" s="15" t="s">
        <v>318</v>
      </c>
      <c r="T106" s="16">
        <f t="shared" ref="T106:Y106" si="36">SUM(T107:T108)</f>
        <v>12345</v>
      </c>
      <c r="U106" s="16">
        <f t="shared" si="36"/>
        <v>21829.9</v>
      </c>
      <c r="V106" s="16">
        <f t="shared" si="36"/>
        <v>0</v>
      </c>
      <c r="W106" s="16">
        <f t="shared" si="36"/>
        <v>0</v>
      </c>
      <c r="X106" s="16">
        <f t="shared" si="36"/>
        <v>21829.9</v>
      </c>
      <c r="Y106" s="16">
        <f t="shared" si="36"/>
        <v>-9484.9</v>
      </c>
      <c r="Z106" s="17">
        <f t="shared" si="33"/>
        <v>-0.76831915755366542</v>
      </c>
      <c r="AA106" s="16"/>
    </row>
    <row r="107" spans="1:27" hidden="1" outlineLevel="1" x14ac:dyDescent="0.25">
      <c r="A107" t="s">
        <v>318</v>
      </c>
      <c r="B107" s="8" t="s">
        <v>318</v>
      </c>
      <c r="C107" s="8" t="s">
        <v>165</v>
      </c>
      <c r="D107" s="9">
        <v>2510.5</v>
      </c>
      <c r="E107" s="9">
        <v>0</v>
      </c>
      <c r="F107" s="9">
        <v>0</v>
      </c>
      <c r="G107" s="9">
        <v>-2510.5</v>
      </c>
      <c r="H107" s="7">
        <f t="shared" si="30"/>
        <v>0</v>
      </c>
      <c r="I107" s="8" t="s">
        <v>318</v>
      </c>
      <c r="J107" s="9">
        <v>19605.25</v>
      </c>
      <c r="K107" s="9">
        <v>9000</v>
      </c>
      <c r="L107" s="9">
        <v>0</v>
      </c>
      <c r="M107" s="9">
        <v>-10605.25</v>
      </c>
      <c r="N107" s="7">
        <f t="shared" si="31"/>
        <v>2.1783611111111112</v>
      </c>
      <c r="O107" s="8" t="s">
        <v>318</v>
      </c>
      <c r="P107" s="9">
        <v>10350</v>
      </c>
      <c r="Q107" s="9">
        <v>9000</v>
      </c>
      <c r="R107" s="9">
        <v>1350</v>
      </c>
      <c r="S107" s="8" t="s">
        <v>318</v>
      </c>
      <c r="T107" s="9">
        <v>9000</v>
      </c>
      <c r="U107" s="9">
        <v>19605.25</v>
      </c>
      <c r="V107" s="8" t="s">
        <v>318</v>
      </c>
      <c r="W107" s="9">
        <v>0</v>
      </c>
      <c r="X107" s="9">
        <f>U107+IF(V107 = "", 0, V107)+W107</f>
        <v>19605.25</v>
      </c>
      <c r="Y107" s="9">
        <f>T107-X107</f>
        <v>-10605.25</v>
      </c>
      <c r="Z107" s="7">
        <f t="shared" si="33"/>
        <v>-1.1783611111111112</v>
      </c>
      <c r="AA107" s="8" t="s">
        <v>318</v>
      </c>
    </row>
    <row r="108" spans="1:27" hidden="1" outlineLevel="1" x14ac:dyDescent="0.25">
      <c r="A108" t="s">
        <v>318</v>
      </c>
      <c r="B108" s="8" t="s">
        <v>318</v>
      </c>
      <c r="C108" s="8" t="s">
        <v>166</v>
      </c>
      <c r="D108" s="9">
        <v>0</v>
      </c>
      <c r="E108" s="9">
        <v>0</v>
      </c>
      <c r="F108" s="9">
        <v>0</v>
      </c>
      <c r="G108" s="9">
        <v>0</v>
      </c>
      <c r="H108" s="7">
        <f t="shared" si="30"/>
        <v>0</v>
      </c>
      <c r="I108" s="8" t="s">
        <v>318</v>
      </c>
      <c r="J108" s="9">
        <v>2224.65</v>
      </c>
      <c r="K108" s="9">
        <v>3345</v>
      </c>
      <c r="L108" s="9">
        <v>0</v>
      </c>
      <c r="M108" s="9">
        <v>1120.3499999999999</v>
      </c>
      <c r="N108" s="7">
        <f t="shared" si="31"/>
        <v>0.66506726457399101</v>
      </c>
      <c r="O108" s="8" t="s">
        <v>318</v>
      </c>
      <c r="P108" s="9">
        <v>1995</v>
      </c>
      <c r="Q108" s="9">
        <v>3345</v>
      </c>
      <c r="R108" s="9">
        <v>-1350</v>
      </c>
      <c r="S108" s="8" t="s">
        <v>318</v>
      </c>
      <c r="T108" s="9">
        <v>3345</v>
      </c>
      <c r="U108" s="9">
        <v>2224.65</v>
      </c>
      <c r="V108" s="8" t="s">
        <v>318</v>
      </c>
      <c r="W108" s="9">
        <v>0</v>
      </c>
      <c r="X108" s="9">
        <f>U108+IF(V108 = "", 0, V108)+W108</f>
        <v>2224.65</v>
      </c>
      <c r="Y108" s="9">
        <f>T108-X108</f>
        <v>1120.3499999999999</v>
      </c>
      <c r="Z108" s="7">
        <f t="shared" si="33"/>
        <v>0.33493273542600893</v>
      </c>
      <c r="AA108" s="8" t="s">
        <v>318</v>
      </c>
    </row>
    <row r="109" spans="1:27" collapsed="1" x14ac:dyDescent="0.25">
      <c r="A109" t="s">
        <v>318</v>
      </c>
      <c r="B109" s="25" t="s">
        <v>167</v>
      </c>
      <c r="C109" s="25"/>
      <c r="D109" s="16">
        <f>SUM(D110:D112)</f>
        <v>6339.91</v>
      </c>
      <c r="E109" s="16">
        <f>SUM(E110:E112)</f>
        <v>4046.5</v>
      </c>
      <c r="F109" s="16">
        <f>SUM(F110:F112)</f>
        <v>0</v>
      </c>
      <c r="G109" s="16">
        <f>SUM(G110:G112)</f>
        <v>-2293.41</v>
      </c>
      <c r="H109" s="17">
        <f t="shared" si="30"/>
        <v>1.5667638700111206</v>
      </c>
      <c r="I109" s="15" t="s">
        <v>318</v>
      </c>
      <c r="J109" s="16">
        <f>SUM(J110:J112)</f>
        <v>23622.65</v>
      </c>
      <c r="K109" s="16">
        <f>SUM(K110:K112)</f>
        <v>24124</v>
      </c>
      <c r="L109" s="16">
        <f>SUM(L110:L112)</f>
        <v>0</v>
      </c>
      <c r="M109" s="16">
        <f>SUM(M110:M112)</f>
        <v>501.34999999999997</v>
      </c>
      <c r="N109" s="17">
        <f t="shared" si="31"/>
        <v>0.97921779141104304</v>
      </c>
      <c r="O109" s="15" t="s">
        <v>318</v>
      </c>
      <c r="P109" s="16">
        <f>SUM(P110:P112)</f>
        <v>25031.760000000002</v>
      </c>
      <c r="Q109" s="16">
        <f>SUM(Q110:Q112)</f>
        <v>24124</v>
      </c>
      <c r="R109" s="16">
        <f>SUM(R110:R112)</f>
        <v>907.75999999999976</v>
      </c>
      <c r="S109" s="15" t="s">
        <v>318</v>
      </c>
      <c r="T109" s="16">
        <f t="shared" ref="T109:Y109" si="37">SUM(T110:T112)</f>
        <v>24124</v>
      </c>
      <c r="U109" s="16">
        <f t="shared" si="37"/>
        <v>23622.65</v>
      </c>
      <c r="V109" s="16">
        <f t="shared" si="37"/>
        <v>0</v>
      </c>
      <c r="W109" s="16">
        <f t="shared" si="37"/>
        <v>0</v>
      </c>
      <c r="X109" s="16">
        <f t="shared" si="37"/>
        <v>23622.65</v>
      </c>
      <c r="Y109" s="16">
        <f t="shared" si="37"/>
        <v>501.35000000000036</v>
      </c>
      <c r="Z109" s="17">
        <f t="shared" si="33"/>
        <v>2.0782208588957071E-2</v>
      </c>
      <c r="AA109" s="16"/>
    </row>
    <row r="110" spans="1:27" hidden="1" outlineLevel="1" x14ac:dyDescent="0.25">
      <c r="A110" t="s">
        <v>318</v>
      </c>
      <c r="B110" s="8" t="s">
        <v>318</v>
      </c>
      <c r="C110" s="8" t="s">
        <v>168</v>
      </c>
      <c r="D110" s="9">
        <v>4099</v>
      </c>
      <c r="E110" s="9">
        <v>1458.5</v>
      </c>
      <c r="F110" s="9">
        <v>0</v>
      </c>
      <c r="G110" s="9">
        <v>-2640.5</v>
      </c>
      <c r="H110" s="7">
        <f t="shared" si="30"/>
        <v>2.8104216660953032</v>
      </c>
      <c r="I110" s="8" t="s">
        <v>318</v>
      </c>
      <c r="J110" s="9">
        <v>16983.73</v>
      </c>
      <c r="K110" s="9">
        <v>18102</v>
      </c>
      <c r="L110" s="9">
        <v>0</v>
      </c>
      <c r="M110" s="9">
        <v>1118.27</v>
      </c>
      <c r="N110" s="7">
        <f t="shared" si="31"/>
        <v>0.93822395315434759</v>
      </c>
      <c r="O110" s="8" t="s">
        <v>318</v>
      </c>
      <c r="P110" s="9">
        <v>21091.7</v>
      </c>
      <c r="Q110" s="9">
        <v>18102</v>
      </c>
      <c r="R110" s="9">
        <v>2989.7</v>
      </c>
      <c r="S110" s="8" t="s">
        <v>318</v>
      </c>
      <c r="T110" s="9">
        <v>18102</v>
      </c>
      <c r="U110" s="9">
        <v>16983.73</v>
      </c>
      <c r="V110" s="8" t="s">
        <v>318</v>
      </c>
      <c r="W110" s="9">
        <v>0</v>
      </c>
      <c r="X110" s="9">
        <f>U110+IF(V110 = "", 0, V110)+W110</f>
        <v>16983.73</v>
      </c>
      <c r="Y110" s="9">
        <f>T110-X110</f>
        <v>1118.2700000000004</v>
      </c>
      <c r="Z110" s="7">
        <f t="shared" si="33"/>
        <v>6.1776046845652438E-2</v>
      </c>
      <c r="AA110" s="8" t="s">
        <v>318</v>
      </c>
    </row>
    <row r="111" spans="1:27" hidden="1" outlineLevel="1" x14ac:dyDescent="0.25">
      <c r="A111" t="s">
        <v>318</v>
      </c>
      <c r="B111" s="8" t="s">
        <v>318</v>
      </c>
      <c r="C111" s="8" t="s">
        <v>169</v>
      </c>
      <c r="D111" s="9">
        <v>2240.91</v>
      </c>
      <c r="E111" s="9">
        <v>2588</v>
      </c>
      <c r="F111" s="9">
        <v>0</v>
      </c>
      <c r="G111" s="9">
        <v>347.09</v>
      </c>
      <c r="H111" s="7">
        <f t="shared" si="30"/>
        <v>0.86588485316846986</v>
      </c>
      <c r="I111" s="8" t="s">
        <v>318</v>
      </c>
      <c r="J111" s="9">
        <v>4242.79</v>
      </c>
      <c r="K111" s="9">
        <v>3319.94</v>
      </c>
      <c r="L111" s="9">
        <v>0</v>
      </c>
      <c r="M111" s="9">
        <v>-922.85</v>
      </c>
      <c r="N111" s="7">
        <f t="shared" si="31"/>
        <v>1.277971891058272</v>
      </c>
      <c r="O111" s="8" t="s">
        <v>318</v>
      </c>
      <c r="P111" s="9">
        <v>3149</v>
      </c>
      <c r="Q111" s="9">
        <v>3319.94</v>
      </c>
      <c r="R111" s="9">
        <v>-170.94</v>
      </c>
      <c r="S111" s="8" t="s">
        <v>318</v>
      </c>
      <c r="T111" s="9">
        <v>3319.94</v>
      </c>
      <c r="U111" s="9">
        <v>4242.79</v>
      </c>
      <c r="V111" s="8" t="s">
        <v>318</v>
      </c>
      <c r="W111" s="9">
        <v>0</v>
      </c>
      <c r="X111" s="9">
        <f>U111+IF(V111 = "", 0, V111)+W111</f>
        <v>4242.79</v>
      </c>
      <c r="Y111" s="9">
        <f>T111-X111</f>
        <v>-922.84999999999991</v>
      </c>
      <c r="Z111" s="7">
        <f t="shared" si="33"/>
        <v>-0.27797189105827208</v>
      </c>
      <c r="AA111" s="8" t="s">
        <v>318</v>
      </c>
    </row>
    <row r="112" spans="1:27" hidden="1" outlineLevel="1" x14ac:dyDescent="0.25">
      <c r="A112" t="s">
        <v>318</v>
      </c>
      <c r="B112" s="8" t="s">
        <v>318</v>
      </c>
      <c r="C112" s="8" t="s">
        <v>170</v>
      </c>
      <c r="D112" s="9">
        <v>0</v>
      </c>
      <c r="E112" s="9">
        <v>0</v>
      </c>
      <c r="F112" s="9">
        <v>0</v>
      </c>
      <c r="G112" s="9">
        <v>0</v>
      </c>
      <c r="H112" s="7">
        <f t="shared" si="30"/>
        <v>0</v>
      </c>
      <c r="I112" s="8" t="s">
        <v>318</v>
      </c>
      <c r="J112" s="9">
        <v>2396.13</v>
      </c>
      <c r="K112" s="9">
        <v>2702.06</v>
      </c>
      <c r="L112" s="9">
        <v>0</v>
      </c>
      <c r="M112" s="9">
        <v>305.93</v>
      </c>
      <c r="N112" s="7">
        <f t="shared" si="31"/>
        <v>0.88677897604050249</v>
      </c>
      <c r="O112" s="8" t="s">
        <v>318</v>
      </c>
      <c r="P112" s="9">
        <v>791.06</v>
      </c>
      <c r="Q112" s="9">
        <v>2702.06</v>
      </c>
      <c r="R112" s="9">
        <v>-1911</v>
      </c>
      <c r="S112" s="8" t="s">
        <v>318</v>
      </c>
      <c r="T112" s="9">
        <v>2702.06</v>
      </c>
      <c r="U112" s="9">
        <v>2396.13</v>
      </c>
      <c r="V112" s="8" t="s">
        <v>318</v>
      </c>
      <c r="W112" s="9">
        <v>0</v>
      </c>
      <c r="X112" s="9">
        <f>U112+IF(V112 = "", 0, V112)+W112</f>
        <v>2396.13</v>
      </c>
      <c r="Y112" s="9">
        <f>T112-X112</f>
        <v>305.92999999999984</v>
      </c>
      <c r="Z112" s="7">
        <f t="shared" si="33"/>
        <v>0.11322102395949751</v>
      </c>
      <c r="AA112" s="8" t="s">
        <v>318</v>
      </c>
    </row>
    <row r="113" spans="1:27" collapsed="1" x14ac:dyDescent="0.25">
      <c r="A113" t="s">
        <v>318</v>
      </c>
      <c r="B113" s="25" t="s">
        <v>172</v>
      </c>
      <c r="C113" s="25"/>
      <c r="D113" s="16">
        <f>SUM(D114:D123)</f>
        <v>12575.97</v>
      </c>
      <c r="E113" s="16">
        <f>SUM(E114:E123)</f>
        <v>10941.09</v>
      </c>
      <c r="F113" s="16">
        <f>SUM(F114:F123)</f>
        <v>0</v>
      </c>
      <c r="G113" s="16">
        <f>SUM(G114:G123)</f>
        <v>-1634.8799999999999</v>
      </c>
      <c r="H113" s="17">
        <f t="shared" si="30"/>
        <v>1.1494256970740575</v>
      </c>
      <c r="I113" s="15" t="s">
        <v>318</v>
      </c>
      <c r="J113" s="16">
        <f>SUM(J114:J123)</f>
        <v>29694.82</v>
      </c>
      <c r="K113" s="16">
        <f>SUM(K114:K123)</f>
        <v>25570.809999999998</v>
      </c>
      <c r="L113" s="16">
        <f>SUM(L114:L123)</f>
        <v>0</v>
      </c>
      <c r="M113" s="16">
        <f>SUM(M114:M123)</f>
        <v>-4124.0099999999993</v>
      </c>
      <c r="N113" s="17">
        <f t="shared" si="31"/>
        <v>1.1612780353848784</v>
      </c>
      <c r="O113" s="15" t="s">
        <v>318</v>
      </c>
      <c r="P113" s="16">
        <f>SUM(P114:P123)</f>
        <v>26257.039999999997</v>
      </c>
      <c r="Q113" s="16">
        <f>SUM(Q114:Q123)</f>
        <v>25570.809999999998</v>
      </c>
      <c r="R113" s="16">
        <f>SUM(R114:R123)</f>
        <v>686.23</v>
      </c>
      <c r="S113" s="15" t="s">
        <v>318</v>
      </c>
      <c r="T113" s="16">
        <f t="shared" ref="T113:Y113" si="38">SUM(T114:T123)</f>
        <v>25570.809999999998</v>
      </c>
      <c r="U113" s="16">
        <f t="shared" si="38"/>
        <v>29694.82</v>
      </c>
      <c r="V113" s="16">
        <f t="shared" si="38"/>
        <v>0</v>
      </c>
      <c r="W113" s="16">
        <f t="shared" si="38"/>
        <v>0</v>
      </c>
      <c r="X113" s="16">
        <f t="shared" si="38"/>
        <v>29694.82</v>
      </c>
      <c r="Y113" s="16">
        <f t="shared" si="38"/>
        <v>-4124.01</v>
      </c>
      <c r="Z113" s="17">
        <f t="shared" si="33"/>
        <v>-0.16127803538487834</v>
      </c>
      <c r="AA113" s="16"/>
    </row>
    <row r="114" spans="1:27" hidden="1" outlineLevel="1" x14ac:dyDescent="0.25">
      <c r="A114" t="s">
        <v>318</v>
      </c>
      <c r="B114" s="8" t="s">
        <v>318</v>
      </c>
      <c r="C114" s="8" t="s">
        <v>173</v>
      </c>
      <c r="D114" s="9">
        <v>10486</v>
      </c>
      <c r="E114" s="9">
        <v>9009</v>
      </c>
      <c r="F114" s="9">
        <v>0</v>
      </c>
      <c r="G114" s="9">
        <v>-1477</v>
      </c>
      <c r="H114" s="7">
        <f t="shared" si="30"/>
        <v>1.1639471639471639</v>
      </c>
      <c r="I114" s="8" t="s">
        <v>318</v>
      </c>
      <c r="J114" s="9">
        <v>10486</v>
      </c>
      <c r="K114" s="9">
        <v>9009</v>
      </c>
      <c r="L114" s="9">
        <v>0</v>
      </c>
      <c r="M114" s="9">
        <v>-1477</v>
      </c>
      <c r="N114" s="7">
        <f t="shared" si="31"/>
        <v>1.1639471639471639</v>
      </c>
      <c r="O114" s="8" t="s">
        <v>318</v>
      </c>
      <c r="P114" s="9">
        <v>9009</v>
      </c>
      <c r="Q114" s="9">
        <v>9009</v>
      </c>
      <c r="R114" s="9">
        <v>0</v>
      </c>
      <c r="S114" s="8" t="s">
        <v>318</v>
      </c>
      <c r="T114" s="9">
        <v>9009</v>
      </c>
      <c r="U114" s="9">
        <v>10486</v>
      </c>
      <c r="V114" s="8" t="s">
        <v>318</v>
      </c>
      <c r="W114" s="9">
        <v>0</v>
      </c>
      <c r="X114" s="9">
        <f t="shared" ref="X114:X123" si="39">U114+IF(V114 = "", 0, V114)+W114</f>
        <v>10486</v>
      </c>
      <c r="Y114" s="9">
        <f t="shared" ref="Y114:Y123" si="40">T114-X114</f>
        <v>-1477</v>
      </c>
      <c r="Z114" s="7">
        <f t="shared" si="33"/>
        <v>-0.16394716394716394</v>
      </c>
      <c r="AA114" s="8" t="s">
        <v>318</v>
      </c>
    </row>
    <row r="115" spans="1:27" hidden="1" outlineLevel="1" x14ac:dyDescent="0.25">
      <c r="A115" t="s">
        <v>318</v>
      </c>
      <c r="B115" s="8" t="s">
        <v>318</v>
      </c>
      <c r="C115" s="8" t="s">
        <v>175</v>
      </c>
      <c r="D115" s="9">
        <v>520.79999999999995</v>
      </c>
      <c r="E115" s="9">
        <v>509.67</v>
      </c>
      <c r="F115" s="9">
        <v>0</v>
      </c>
      <c r="G115" s="9">
        <v>-11.13</v>
      </c>
      <c r="H115" s="7">
        <f t="shared" si="30"/>
        <v>1.0218376596621341</v>
      </c>
      <c r="I115" s="8" t="s">
        <v>318</v>
      </c>
      <c r="J115" s="9">
        <v>4855.01</v>
      </c>
      <c r="K115" s="9">
        <v>6116</v>
      </c>
      <c r="L115" s="9">
        <v>0</v>
      </c>
      <c r="M115" s="9">
        <v>1260.99</v>
      </c>
      <c r="N115" s="7">
        <f t="shared" si="31"/>
        <v>0.7938211249182473</v>
      </c>
      <c r="O115" s="8" t="s">
        <v>318</v>
      </c>
      <c r="P115" s="9">
        <v>6116</v>
      </c>
      <c r="Q115" s="9">
        <v>6116</v>
      </c>
      <c r="R115" s="9">
        <v>0</v>
      </c>
      <c r="S115" s="8" t="s">
        <v>318</v>
      </c>
      <c r="T115" s="9">
        <v>6116</v>
      </c>
      <c r="U115" s="9">
        <v>4855.01</v>
      </c>
      <c r="V115" s="8" t="s">
        <v>318</v>
      </c>
      <c r="W115" s="9">
        <v>0</v>
      </c>
      <c r="X115" s="9">
        <f t="shared" si="39"/>
        <v>4855.01</v>
      </c>
      <c r="Y115" s="9">
        <f t="shared" si="40"/>
        <v>1260.9899999999998</v>
      </c>
      <c r="Z115" s="7">
        <f t="shared" si="33"/>
        <v>0.20617887508175275</v>
      </c>
      <c r="AA115" s="8" t="s">
        <v>318</v>
      </c>
    </row>
    <row r="116" spans="1:27" hidden="1" outlineLevel="1" x14ac:dyDescent="0.25">
      <c r="A116" t="s">
        <v>318</v>
      </c>
      <c r="B116" s="8" t="s">
        <v>318</v>
      </c>
      <c r="C116" s="8" t="s">
        <v>177</v>
      </c>
      <c r="D116" s="9">
        <v>0</v>
      </c>
      <c r="E116" s="9">
        <v>0</v>
      </c>
      <c r="F116" s="9">
        <v>0</v>
      </c>
      <c r="G116" s="9">
        <v>0</v>
      </c>
      <c r="H116" s="7">
        <f t="shared" si="30"/>
        <v>0</v>
      </c>
      <c r="I116" s="8" t="s">
        <v>318</v>
      </c>
      <c r="J116" s="9">
        <v>1124.1600000000001</v>
      </c>
      <c r="K116" s="9">
        <v>0</v>
      </c>
      <c r="L116" s="9">
        <v>0</v>
      </c>
      <c r="M116" s="9">
        <v>-1124.1600000000001</v>
      </c>
      <c r="N116" s="7">
        <f t="shared" si="31"/>
        <v>0</v>
      </c>
      <c r="O116" s="8" t="s">
        <v>318</v>
      </c>
      <c r="P116" s="9">
        <v>0</v>
      </c>
      <c r="Q116" s="9">
        <v>0</v>
      </c>
      <c r="R116" s="9">
        <v>0</v>
      </c>
      <c r="S116" s="8" t="s">
        <v>318</v>
      </c>
      <c r="T116" s="9">
        <v>0</v>
      </c>
      <c r="U116" s="9">
        <v>1124.1600000000001</v>
      </c>
      <c r="V116" s="8" t="s">
        <v>318</v>
      </c>
      <c r="W116" s="9">
        <v>0</v>
      </c>
      <c r="X116" s="9">
        <f t="shared" si="39"/>
        <v>1124.1600000000001</v>
      </c>
      <c r="Y116" s="9">
        <f t="shared" si="40"/>
        <v>-1124.1600000000001</v>
      </c>
      <c r="Z116" s="7">
        <f t="shared" si="33"/>
        <v>0</v>
      </c>
      <c r="AA116" s="8" t="s">
        <v>318</v>
      </c>
    </row>
    <row r="117" spans="1:27" hidden="1" outlineLevel="1" x14ac:dyDescent="0.25">
      <c r="A117" t="s">
        <v>318</v>
      </c>
      <c r="B117" s="8" t="s">
        <v>318</v>
      </c>
      <c r="C117" s="8" t="s">
        <v>178</v>
      </c>
      <c r="D117" s="9">
        <v>742.43</v>
      </c>
      <c r="E117" s="9">
        <v>563.70000000000005</v>
      </c>
      <c r="F117" s="9">
        <v>0</v>
      </c>
      <c r="G117" s="9">
        <v>-178.73</v>
      </c>
      <c r="H117" s="7">
        <f t="shared" si="30"/>
        <v>1.3170658151499022</v>
      </c>
      <c r="I117" s="8" t="s">
        <v>318</v>
      </c>
      <c r="J117" s="9">
        <v>3917.85</v>
      </c>
      <c r="K117" s="9">
        <v>1660.71</v>
      </c>
      <c r="L117" s="9">
        <v>0</v>
      </c>
      <c r="M117" s="9">
        <v>-2257.14</v>
      </c>
      <c r="N117" s="7">
        <f t="shared" si="31"/>
        <v>2.3591415719782503</v>
      </c>
      <c r="O117" s="8" t="s">
        <v>318</v>
      </c>
      <c r="P117" s="9">
        <v>1660.71</v>
      </c>
      <c r="Q117" s="9">
        <v>1660.71</v>
      </c>
      <c r="R117" s="9">
        <v>0</v>
      </c>
      <c r="S117" s="8" t="s">
        <v>318</v>
      </c>
      <c r="T117" s="9">
        <v>1660.71</v>
      </c>
      <c r="U117" s="9">
        <v>3917.85</v>
      </c>
      <c r="V117" s="8" t="s">
        <v>318</v>
      </c>
      <c r="W117" s="9">
        <v>0</v>
      </c>
      <c r="X117" s="9">
        <f t="shared" si="39"/>
        <v>3917.85</v>
      </c>
      <c r="Y117" s="9">
        <f t="shared" si="40"/>
        <v>-2257.14</v>
      </c>
      <c r="Z117" s="7">
        <f t="shared" si="33"/>
        <v>-1.3591415719782503</v>
      </c>
      <c r="AA117" s="8" t="s">
        <v>318</v>
      </c>
    </row>
    <row r="118" spans="1:27" hidden="1" outlineLevel="1" x14ac:dyDescent="0.25">
      <c r="A118" t="s">
        <v>318</v>
      </c>
      <c r="B118" s="8" t="s">
        <v>318</v>
      </c>
      <c r="C118" s="8" t="s">
        <v>179</v>
      </c>
      <c r="D118" s="9">
        <v>528.26</v>
      </c>
      <c r="E118" s="9">
        <v>384.17</v>
      </c>
      <c r="F118" s="9">
        <v>0</v>
      </c>
      <c r="G118" s="9">
        <v>-144.09</v>
      </c>
      <c r="H118" s="7">
        <f t="shared" si="30"/>
        <v>1.3750683291251269</v>
      </c>
      <c r="I118" s="8" t="s">
        <v>318</v>
      </c>
      <c r="J118" s="9">
        <v>5236.04</v>
      </c>
      <c r="K118" s="9">
        <v>5870</v>
      </c>
      <c r="L118" s="9">
        <v>0</v>
      </c>
      <c r="M118" s="9">
        <v>633.96</v>
      </c>
      <c r="N118" s="7">
        <f t="shared" si="31"/>
        <v>0.89200000000000002</v>
      </c>
      <c r="O118" s="8" t="s">
        <v>318</v>
      </c>
      <c r="P118" s="9">
        <v>5870</v>
      </c>
      <c r="Q118" s="9">
        <v>5870</v>
      </c>
      <c r="R118" s="9">
        <v>0</v>
      </c>
      <c r="S118" s="8" t="s">
        <v>318</v>
      </c>
      <c r="T118" s="9">
        <v>5870</v>
      </c>
      <c r="U118" s="9">
        <v>5236.04</v>
      </c>
      <c r="V118" s="8" t="s">
        <v>318</v>
      </c>
      <c r="W118" s="9">
        <v>0</v>
      </c>
      <c r="X118" s="9">
        <f t="shared" si="39"/>
        <v>5236.04</v>
      </c>
      <c r="Y118" s="9">
        <f t="shared" si="40"/>
        <v>633.96</v>
      </c>
      <c r="Z118" s="7">
        <f t="shared" si="33"/>
        <v>0.10800000000000001</v>
      </c>
      <c r="AA118" s="8" t="s">
        <v>318</v>
      </c>
    </row>
    <row r="119" spans="1:27" hidden="1" outlineLevel="1" x14ac:dyDescent="0.25">
      <c r="A119" t="s">
        <v>318</v>
      </c>
      <c r="B119" s="8" t="s">
        <v>318</v>
      </c>
      <c r="C119" s="8" t="s">
        <v>180</v>
      </c>
      <c r="D119" s="9">
        <v>84</v>
      </c>
      <c r="E119" s="9">
        <v>0</v>
      </c>
      <c r="F119" s="9">
        <v>0</v>
      </c>
      <c r="G119" s="9">
        <v>-84</v>
      </c>
      <c r="H119" s="7">
        <f t="shared" si="30"/>
        <v>0</v>
      </c>
      <c r="I119" s="8" t="s">
        <v>318</v>
      </c>
      <c r="J119" s="9">
        <v>1793</v>
      </c>
      <c r="K119" s="9">
        <v>1624</v>
      </c>
      <c r="L119" s="9">
        <v>0</v>
      </c>
      <c r="M119" s="9">
        <v>-169</v>
      </c>
      <c r="N119" s="7">
        <f t="shared" si="31"/>
        <v>1.104064039408867</v>
      </c>
      <c r="O119" s="8" t="s">
        <v>318</v>
      </c>
      <c r="P119" s="9">
        <v>1624</v>
      </c>
      <c r="Q119" s="9">
        <v>1624</v>
      </c>
      <c r="R119" s="9">
        <v>0</v>
      </c>
      <c r="S119" s="8" t="s">
        <v>318</v>
      </c>
      <c r="T119" s="9">
        <v>1624</v>
      </c>
      <c r="U119" s="9">
        <v>1793</v>
      </c>
      <c r="V119" s="8" t="s">
        <v>318</v>
      </c>
      <c r="W119" s="9">
        <v>0</v>
      </c>
      <c r="X119" s="9">
        <f t="shared" si="39"/>
        <v>1793</v>
      </c>
      <c r="Y119" s="9">
        <f t="shared" si="40"/>
        <v>-169</v>
      </c>
      <c r="Z119" s="7">
        <f t="shared" si="33"/>
        <v>-0.10406403940886699</v>
      </c>
      <c r="AA119" s="8" t="s">
        <v>318</v>
      </c>
    </row>
    <row r="120" spans="1:27" hidden="1" outlineLevel="1" x14ac:dyDescent="0.25">
      <c r="A120" t="s">
        <v>318</v>
      </c>
      <c r="B120" s="8" t="s">
        <v>318</v>
      </c>
      <c r="C120" s="8" t="s">
        <v>181</v>
      </c>
      <c r="D120" s="9">
        <v>0</v>
      </c>
      <c r="E120" s="9">
        <v>0</v>
      </c>
      <c r="F120" s="9">
        <v>0</v>
      </c>
      <c r="G120" s="9">
        <v>0</v>
      </c>
      <c r="H120" s="7">
        <f t="shared" si="30"/>
        <v>0</v>
      </c>
      <c r="I120" s="8" t="s">
        <v>318</v>
      </c>
      <c r="J120" s="9">
        <v>106.62</v>
      </c>
      <c r="K120" s="9">
        <v>102</v>
      </c>
      <c r="L120" s="9">
        <v>0</v>
      </c>
      <c r="M120" s="9">
        <v>-4.62</v>
      </c>
      <c r="N120" s="7">
        <f t="shared" si="31"/>
        <v>1.0452941176470589</v>
      </c>
      <c r="O120" s="8" t="s">
        <v>318</v>
      </c>
      <c r="P120" s="9">
        <v>102</v>
      </c>
      <c r="Q120" s="9">
        <v>102</v>
      </c>
      <c r="R120" s="9">
        <v>0</v>
      </c>
      <c r="S120" s="8" t="s">
        <v>318</v>
      </c>
      <c r="T120" s="9">
        <v>102</v>
      </c>
      <c r="U120" s="9">
        <v>106.62</v>
      </c>
      <c r="V120" s="8" t="s">
        <v>318</v>
      </c>
      <c r="W120" s="9">
        <v>0</v>
      </c>
      <c r="X120" s="9">
        <f t="shared" si="39"/>
        <v>106.62</v>
      </c>
      <c r="Y120" s="9">
        <f t="shared" si="40"/>
        <v>-4.6200000000000045</v>
      </c>
      <c r="Z120" s="7">
        <f t="shared" si="33"/>
        <v>-4.5294117647058867E-2</v>
      </c>
      <c r="AA120" s="8" t="s">
        <v>318</v>
      </c>
    </row>
    <row r="121" spans="1:27" hidden="1" outlineLevel="1" x14ac:dyDescent="0.25">
      <c r="A121" t="s">
        <v>318</v>
      </c>
      <c r="B121" s="8" t="s">
        <v>318</v>
      </c>
      <c r="C121" s="8" t="s">
        <v>182</v>
      </c>
      <c r="D121" s="9">
        <v>214.48</v>
      </c>
      <c r="E121" s="9">
        <v>0</v>
      </c>
      <c r="F121" s="9">
        <v>0</v>
      </c>
      <c r="G121" s="9">
        <v>-214.48</v>
      </c>
      <c r="H121" s="7">
        <f t="shared" si="30"/>
        <v>0</v>
      </c>
      <c r="I121" s="8" t="s">
        <v>318</v>
      </c>
      <c r="J121" s="9">
        <v>754.84</v>
      </c>
      <c r="K121" s="9">
        <v>442.37</v>
      </c>
      <c r="L121" s="9">
        <v>0</v>
      </c>
      <c r="M121" s="9">
        <v>-312.47000000000003</v>
      </c>
      <c r="N121" s="7">
        <f t="shared" si="31"/>
        <v>1.7063544092049643</v>
      </c>
      <c r="O121" s="8" t="s">
        <v>318</v>
      </c>
      <c r="P121" s="9">
        <v>442.37</v>
      </c>
      <c r="Q121" s="9">
        <v>442.37</v>
      </c>
      <c r="R121" s="9">
        <v>0</v>
      </c>
      <c r="S121" s="8" t="s">
        <v>318</v>
      </c>
      <c r="T121" s="9">
        <v>442.37</v>
      </c>
      <c r="U121" s="9">
        <v>754.84</v>
      </c>
      <c r="V121" s="8" t="s">
        <v>318</v>
      </c>
      <c r="W121" s="9">
        <v>0</v>
      </c>
      <c r="X121" s="9">
        <f t="shared" si="39"/>
        <v>754.84</v>
      </c>
      <c r="Y121" s="9">
        <f t="shared" si="40"/>
        <v>-312.47000000000003</v>
      </c>
      <c r="Z121" s="7">
        <f t="shared" si="33"/>
        <v>-0.70635440920496417</v>
      </c>
      <c r="AA121" s="8" t="s">
        <v>318</v>
      </c>
    </row>
    <row r="122" spans="1:27" hidden="1" outlineLevel="1" x14ac:dyDescent="0.25">
      <c r="A122" t="s">
        <v>318</v>
      </c>
      <c r="B122" s="8" t="s">
        <v>318</v>
      </c>
      <c r="C122" s="8" t="s">
        <v>183</v>
      </c>
      <c r="D122" s="9">
        <v>0</v>
      </c>
      <c r="E122" s="9">
        <v>12.5</v>
      </c>
      <c r="F122" s="9">
        <v>0</v>
      </c>
      <c r="G122" s="9">
        <v>12.5</v>
      </c>
      <c r="H122" s="7">
        <f t="shared" si="30"/>
        <v>0</v>
      </c>
      <c r="I122" s="8" t="s">
        <v>318</v>
      </c>
      <c r="J122" s="9">
        <v>0</v>
      </c>
      <c r="K122" s="9">
        <v>150</v>
      </c>
      <c r="L122" s="9">
        <v>0</v>
      </c>
      <c r="M122" s="9">
        <v>150</v>
      </c>
      <c r="N122" s="7">
        <f t="shared" si="31"/>
        <v>0</v>
      </c>
      <c r="O122" s="8" t="s">
        <v>318</v>
      </c>
      <c r="P122" s="9">
        <v>150</v>
      </c>
      <c r="Q122" s="9">
        <v>150</v>
      </c>
      <c r="R122" s="9">
        <v>0</v>
      </c>
      <c r="S122" s="8" t="s">
        <v>318</v>
      </c>
      <c r="T122" s="9">
        <v>150</v>
      </c>
      <c r="U122" s="9">
        <v>0</v>
      </c>
      <c r="V122" s="8" t="s">
        <v>318</v>
      </c>
      <c r="W122" s="9">
        <v>0</v>
      </c>
      <c r="X122" s="9">
        <f t="shared" si="39"/>
        <v>0</v>
      </c>
      <c r="Y122" s="9">
        <f t="shared" si="40"/>
        <v>150</v>
      </c>
      <c r="Z122" s="7">
        <f t="shared" si="33"/>
        <v>1</v>
      </c>
      <c r="AA122" s="8" t="s">
        <v>318</v>
      </c>
    </row>
    <row r="123" spans="1:27" hidden="1" outlineLevel="1" x14ac:dyDescent="0.25">
      <c r="A123" t="s">
        <v>318</v>
      </c>
      <c r="B123" s="8" t="s">
        <v>318</v>
      </c>
      <c r="C123" s="8" t="s">
        <v>184</v>
      </c>
      <c r="D123" s="9">
        <v>0</v>
      </c>
      <c r="E123" s="9">
        <v>462.05</v>
      </c>
      <c r="F123" s="9">
        <v>0</v>
      </c>
      <c r="G123" s="9">
        <v>462.05</v>
      </c>
      <c r="H123" s="7">
        <f t="shared" si="30"/>
        <v>0</v>
      </c>
      <c r="I123" s="8" t="s">
        <v>318</v>
      </c>
      <c r="J123" s="9">
        <v>1421.3</v>
      </c>
      <c r="K123" s="9">
        <v>596.73</v>
      </c>
      <c r="L123" s="9">
        <v>0</v>
      </c>
      <c r="M123" s="9">
        <v>-824.57</v>
      </c>
      <c r="N123" s="7">
        <f t="shared" si="31"/>
        <v>2.3818142208368944</v>
      </c>
      <c r="O123" s="8" t="s">
        <v>318</v>
      </c>
      <c r="P123" s="9">
        <v>1282.96</v>
      </c>
      <c r="Q123" s="9">
        <v>596.73</v>
      </c>
      <c r="R123" s="9">
        <v>686.23</v>
      </c>
      <c r="S123" s="8" t="s">
        <v>318</v>
      </c>
      <c r="T123" s="9">
        <v>596.73</v>
      </c>
      <c r="U123" s="9">
        <v>1421.3</v>
      </c>
      <c r="V123" s="8" t="s">
        <v>318</v>
      </c>
      <c r="W123" s="9">
        <v>0</v>
      </c>
      <c r="X123" s="9">
        <f t="shared" si="39"/>
        <v>1421.3</v>
      </c>
      <c r="Y123" s="9">
        <f t="shared" si="40"/>
        <v>-824.56999999999994</v>
      </c>
      <c r="Z123" s="7">
        <f t="shared" si="33"/>
        <v>-1.3818142208368942</v>
      </c>
      <c r="AA123" s="8" t="s">
        <v>318</v>
      </c>
    </row>
    <row r="124" spans="1:27" collapsed="1" x14ac:dyDescent="0.25">
      <c r="A124" t="s">
        <v>318</v>
      </c>
      <c r="B124" s="25" t="s">
        <v>186</v>
      </c>
      <c r="C124" s="25"/>
      <c r="D124" s="16">
        <f>SUM(D125:D128)</f>
        <v>5714.4800000000005</v>
      </c>
      <c r="E124" s="16">
        <f>SUM(E125:E128)</f>
        <v>598.14</v>
      </c>
      <c r="F124" s="16">
        <f>SUM(F125:F128)</f>
        <v>0</v>
      </c>
      <c r="G124" s="16">
        <f>SUM(G125:G128)</f>
        <v>-5116.34</v>
      </c>
      <c r="H124" s="17">
        <f t="shared" si="30"/>
        <v>9.5537499582037668</v>
      </c>
      <c r="I124" s="15" t="s">
        <v>318</v>
      </c>
      <c r="J124" s="16">
        <f>SUM(J125:J128)</f>
        <v>98255.66</v>
      </c>
      <c r="K124" s="16">
        <f>SUM(K125:K128)</f>
        <v>106927.19</v>
      </c>
      <c r="L124" s="16">
        <f>SUM(L125:L128)</f>
        <v>0</v>
      </c>
      <c r="M124" s="16">
        <f>SUM(M125:M128)</f>
        <v>8671.5300000000007</v>
      </c>
      <c r="N124" s="17">
        <f t="shared" si="31"/>
        <v>0.9189024793413163</v>
      </c>
      <c r="O124" s="15" t="s">
        <v>318</v>
      </c>
      <c r="P124" s="16">
        <f>SUM(P125:P128)</f>
        <v>109927.19</v>
      </c>
      <c r="Q124" s="16">
        <f>SUM(Q125:Q128)</f>
        <v>106927.19</v>
      </c>
      <c r="R124" s="16">
        <f>SUM(R125:R128)</f>
        <v>3000</v>
      </c>
      <c r="S124" s="15" t="s">
        <v>318</v>
      </c>
      <c r="T124" s="16">
        <f t="shared" ref="T124:Y124" si="41">SUM(T125:T128)</f>
        <v>106927.19</v>
      </c>
      <c r="U124" s="16">
        <f t="shared" si="41"/>
        <v>98255.66</v>
      </c>
      <c r="V124" s="16">
        <f t="shared" si="41"/>
        <v>0</v>
      </c>
      <c r="W124" s="16">
        <f t="shared" si="41"/>
        <v>0</v>
      </c>
      <c r="X124" s="16">
        <f t="shared" si="41"/>
        <v>98255.66</v>
      </c>
      <c r="Y124" s="16">
        <f t="shared" si="41"/>
        <v>8671.5299999999916</v>
      </c>
      <c r="Z124" s="17">
        <f t="shared" si="33"/>
        <v>8.1097520658683642E-2</v>
      </c>
      <c r="AA124" s="16"/>
    </row>
    <row r="125" spans="1:27" hidden="1" outlineLevel="1" x14ac:dyDescent="0.25">
      <c r="A125" t="s">
        <v>318</v>
      </c>
      <c r="B125" s="8" t="s">
        <v>318</v>
      </c>
      <c r="C125" s="8" t="s">
        <v>187</v>
      </c>
      <c r="D125" s="9">
        <v>0</v>
      </c>
      <c r="E125" s="9">
        <v>0</v>
      </c>
      <c r="F125" s="9">
        <v>0</v>
      </c>
      <c r="G125" s="9">
        <v>0</v>
      </c>
      <c r="H125" s="7">
        <f t="shared" si="30"/>
        <v>0</v>
      </c>
      <c r="I125" s="8" t="s">
        <v>318</v>
      </c>
      <c r="J125" s="9">
        <v>285.64999999999998</v>
      </c>
      <c r="K125" s="9">
        <v>0</v>
      </c>
      <c r="L125" s="9">
        <v>0</v>
      </c>
      <c r="M125" s="9">
        <v>-285.64999999999998</v>
      </c>
      <c r="N125" s="7">
        <f t="shared" si="31"/>
        <v>0</v>
      </c>
      <c r="O125" s="8" t="s">
        <v>318</v>
      </c>
      <c r="P125" s="9">
        <v>0</v>
      </c>
      <c r="Q125" s="9">
        <v>0</v>
      </c>
      <c r="R125" s="9">
        <v>0</v>
      </c>
      <c r="S125" s="8" t="s">
        <v>318</v>
      </c>
      <c r="T125" s="9">
        <v>0</v>
      </c>
      <c r="U125" s="9">
        <v>285.64999999999998</v>
      </c>
      <c r="V125" s="8" t="s">
        <v>318</v>
      </c>
      <c r="W125" s="9">
        <v>0</v>
      </c>
      <c r="X125" s="9">
        <f>U125+IF(V125 = "", 0, V125)+W125</f>
        <v>285.64999999999998</v>
      </c>
      <c r="Y125" s="9">
        <f>T125-X125</f>
        <v>-285.64999999999998</v>
      </c>
      <c r="Z125" s="7">
        <f t="shared" si="33"/>
        <v>0</v>
      </c>
      <c r="AA125" s="8" t="s">
        <v>318</v>
      </c>
    </row>
    <row r="126" spans="1:27" hidden="1" outlineLevel="1" x14ac:dyDescent="0.25">
      <c r="A126" t="s">
        <v>318</v>
      </c>
      <c r="B126" s="8" t="s">
        <v>318</v>
      </c>
      <c r="C126" s="8" t="s">
        <v>188</v>
      </c>
      <c r="D126" s="9">
        <v>4424.0200000000004</v>
      </c>
      <c r="E126" s="9">
        <v>0</v>
      </c>
      <c r="F126" s="9">
        <v>0</v>
      </c>
      <c r="G126" s="9">
        <v>-4424.0200000000004</v>
      </c>
      <c r="H126" s="7">
        <f t="shared" si="30"/>
        <v>0</v>
      </c>
      <c r="I126" s="8" t="s">
        <v>318</v>
      </c>
      <c r="J126" s="9">
        <v>57449.120000000003</v>
      </c>
      <c r="K126" s="9">
        <v>68807.48</v>
      </c>
      <c r="L126" s="9">
        <v>0</v>
      </c>
      <c r="M126" s="9">
        <v>11358.36</v>
      </c>
      <c r="N126" s="7">
        <f t="shared" si="31"/>
        <v>0.83492550519216813</v>
      </c>
      <c r="O126" s="8" t="s">
        <v>318</v>
      </c>
      <c r="P126" s="9">
        <v>68807.48</v>
      </c>
      <c r="Q126" s="9">
        <v>68807.48</v>
      </c>
      <c r="R126" s="9">
        <v>0</v>
      </c>
      <c r="S126" s="8" t="s">
        <v>318</v>
      </c>
      <c r="T126" s="9">
        <v>68807.48</v>
      </c>
      <c r="U126" s="9">
        <v>57449.120000000003</v>
      </c>
      <c r="V126" s="8" t="s">
        <v>318</v>
      </c>
      <c r="W126" s="9">
        <v>0</v>
      </c>
      <c r="X126" s="9">
        <f>U126+IF(V126 = "", 0, V126)+W126</f>
        <v>57449.120000000003</v>
      </c>
      <c r="Y126" s="9">
        <f>T126-X126</f>
        <v>11358.359999999993</v>
      </c>
      <c r="Z126" s="7">
        <f t="shared" si="33"/>
        <v>0.16507449480783185</v>
      </c>
      <c r="AA126" s="8" t="s">
        <v>318</v>
      </c>
    </row>
    <row r="127" spans="1:27" hidden="1" outlineLevel="1" x14ac:dyDescent="0.25">
      <c r="A127" t="s">
        <v>318</v>
      </c>
      <c r="B127" s="8" t="s">
        <v>318</v>
      </c>
      <c r="C127" s="8" t="s">
        <v>190</v>
      </c>
      <c r="D127" s="9">
        <v>0</v>
      </c>
      <c r="E127" s="9">
        <v>0</v>
      </c>
      <c r="F127" s="9">
        <v>0</v>
      </c>
      <c r="G127" s="9">
        <v>0</v>
      </c>
      <c r="H127" s="7">
        <f t="shared" ref="H127:H158" si="42">IF(E127&lt;&gt;0, (D127+F127)/E127, 0)</f>
        <v>0</v>
      </c>
      <c r="I127" s="8" t="s">
        <v>318</v>
      </c>
      <c r="J127" s="9">
        <v>32712.31</v>
      </c>
      <c r="K127" s="9">
        <v>30942</v>
      </c>
      <c r="L127" s="9">
        <v>0</v>
      </c>
      <c r="M127" s="9">
        <v>-1770.31</v>
      </c>
      <c r="N127" s="7">
        <f t="shared" ref="N127:N158" si="43">IF(K127&lt;&gt;0, (J127+L127)/K127, 0)</f>
        <v>1.0572138194040464</v>
      </c>
      <c r="O127" s="8" t="s">
        <v>318</v>
      </c>
      <c r="P127" s="9">
        <v>33942</v>
      </c>
      <c r="Q127" s="9">
        <v>30942</v>
      </c>
      <c r="R127" s="9">
        <v>3000</v>
      </c>
      <c r="S127" s="8" t="s">
        <v>318</v>
      </c>
      <c r="T127" s="9">
        <v>30942</v>
      </c>
      <c r="U127" s="9">
        <v>32712.31</v>
      </c>
      <c r="V127" s="8" t="s">
        <v>318</v>
      </c>
      <c r="W127" s="9">
        <v>0</v>
      </c>
      <c r="X127" s="9">
        <f>U127+IF(V127 = "", 0, V127)+W127</f>
        <v>32712.31</v>
      </c>
      <c r="Y127" s="9">
        <f>T127-X127</f>
        <v>-1770.3100000000013</v>
      </c>
      <c r="Z127" s="7">
        <f t="shared" ref="Z127:Z158" si="44">IF(T127&lt;&gt;0, Y127/T127, 0)</f>
        <v>-5.7213819404046323E-2</v>
      </c>
      <c r="AA127" s="8" t="s">
        <v>318</v>
      </c>
    </row>
    <row r="128" spans="1:27" hidden="1" outlineLevel="1" x14ac:dyDescent="0.25">
      <c r="A128" t="s">
        <v>318</v>
      </c>
      <c r="B128" s="8" t="s">
        <v>318</v>
      </c>
      <c r="C128" s="8" t="s">
        <v>189</v>
      </c>
      <c r="D128" s="9">
        <v>1290.46</v>
      </c>
      <c r="E128" s="9">
        <v>598.14</v>
      </c>
      <c r="F128" s="9">
        <v>0</v>
      </c>
      <c r="G128" s="9">
        <v>-692.32</v>
      </c>
      <c r="H128" s="7">
        <f t="shared" si="42"/>
        <v>2.1574547764737355</v>
      </c>
      <c r="I128" s="8" t="s">
        <v>318</v>
      </c>
      <c r="J128" s="9">
        <v>7808.58</v>
      </c>
      <c r="K128" s="9">
        <v>7177.71</v>
      </c>
      <c r="L128" s="9">
        <v>0</v>
      </c>
      <c r="M128" s="9">
        <v>-630.87</v>
      </c>
      <c r="N128" s="7">
        <f t="shared" si="43"/>
        <v>1.0878929352119269</v>
      </c>
      <c r="O128" s="8" t="s">
        <v>318</v>
      </c>
      <c r="P128" s="9">
        <v>7177.71</v>
      </c>
      <c r="Q128" s="9">
        <v>7177.71</v>
      </c>
      <c r="R128" s="9">
        <v>0</v>
      </c>
      <c r="S128" s="8" t="s">
        <v>318</v>
      </c>
      <c r="T128" s="9">
        <v>7177.71</v>
      </c>
      <c r="U128" s="9">
        <v>7808.58</v>
      </c>
      <c r="V128" s="8" t="s">
        <v>318</v>
      </c>
      <c r="W128" s="9">
        <v>0</v>
      </c>
      <c r="X128" s="9">
        <f>U128+IF(V128 = "", 0, V128)+W128</f>
        <v>7808.58</v>
      </c>
      <c r="Y128" s="9">
        <f>T128-X128</f>
        <v>-630.86999999999989</v>
      </c>
      <c r="Z128" s="7">
        <f t="shared" si="44"/>
        <v>-8.7892935211926912E-2</v>
      </c>
      <c r="AA128" s="8" t="s">
        <v>318</v>
      </c>
    </row>
    <row r="129" spans="1:27" collapsed="1" x14ac:dyDescent="0.25">
      <c r="A129" t="s">
        <v>318</v>
      </c>
      <c r="B129" s="25" t="s">
        <v>191</v>
      </c>
      <c r="C129" s="25"/>
      <c r="D129" s="16">
        <f>SUM(D130:D143)</f>
        <v>8661.42</v>
      </c>
      <c r="E129" s="16">
        <f>SUM(E130:E143)</f>
        <v>7506.77</v>
      </c>
      <c r="F129" s="16">
        <f>SUM(F130:F143)</f>
        <v>0</v>
      </c>
      <c r="G129" s="16">
        <f>SUM(G130:G143)</f>
        <v>-1154.6499999999999</v>
      </c>
      <c r="H129" s="17">
        <f t="shared" si="42"/>
        <v>1.1538144901202514</v>
      </c>
      <c r="I129" s="15" t="s">
        <v>318</v>
      </c>
      <c r="J129" s="16">
        <f>SUM(J130:J143)</f>
        <v>84443.72</v>
      </c>
      <c r="K129" s="16">
        <f>SUM(K130:K143)</f>
        <v>131433.51</v>
      </c>
      <c r="L129" s="16">
        <f>SUM(L130:L143)</f>
        <v>0</v>
      </c>
      <c r="M129" s="16">
        <f>SUM(M130:M143)</f>
        <v>46989.79</v>
      </c>
      <c r="N129" s="17">
        <f t="shared" si="43"/>
        <v>0.64248242324198745</v>
      </c>
      <c r="O129" s="15" t="s">
        <v>318</v>
      </c>
      <c r="P129" s="16">
        <f>SUM(P130:P143)</f>
        <v>111266.51</v>
      </c>
      <c r="Q129" s="16">
        <f>SUM(Q130:Q143)</f>
        <v>131433.51</v>
      </c>
      <c r="R129" s="16">
        <f>SUM(R130:R143)</f>
        <v>-20167</v>
      </c>
      <c r="S129" s="15" t="s">
        <v>318</v>
      </c>
      <c r="T129" s="16">
        <f t="shared" ref="T129:Y129" si="45">SUM(T130:T143)</f>
        <v>131433.51</v>
      </c>
      <c r="U129" s="16">
        <f t="shared" si="45"/>
        <v>84443.72</v>
      </c>
      <c r="V129" s="16">
        <f t="shared" si="45"/>
        <v>0</v>
      </c>
      <c r="W129" s="16">
        <f t="shared" si="45"/>
        <v>0</v>
      </c>
      <c r="X129" s="16">
        <f t="shared" si="45"/>
        <v>84443.72</v>
      </c>
      <c r="Y129" s="16">
        <f t="shared" si="45"/>
        <v>46989.789999999986</v>
      </c>
      <c r="Z129" s="17">
        <f t="shared" si="44"/>
        <v>0.35751757675801232</v>
      </c>
      <c r="AA129" s="16"/>
    </row>
    <row r="130" spans="1:27" hidden="1" outlineLevel="1" x14ac:dyDescent="0.25">
      <c r="A130" t="s">
        <v>318</v>
      </c>
      <c r="B130" s="8" t="s">
        <v>318</v>
      </c>
      <c r="C130" s="8" t="s">
        <v>192</v>
      </c>
      <c r="D130" s="9">
        <v>0</v>
      </c>
      <c r="E130" s="9">
        <v>0</v>
      </c>
      <c r="F130" s="9">
        <v>0</v>
      </c>
      <c r="G130" s="9">
        <v>0</v>
      </c>
      <c r="H130" s="7">
        <f t="shared" si="42"/>
        <v>0</v>
      </c>
      <c r="I130" s="8" t="s">
        <v>318</v>
      </c>
      <c r="J130" s="9">
        <v>2203.29</v>
      </c>
      <c r="K130" s="9">
        <v>0</v>
      </c>
      <c r="L130" s="9">
        <v>0</v>
      </c>
      <c r="M130" s="9">
        <v>-2203.29</v>
      </c>
      <c r="N130" s="7">
        <f t="shared" si="43"/>
        <v>0</v>
      </c>
      <c r="O130" s="8" t="s">
        <v>318</v>
      </c>
      <c r="P130" s="9">
        <v>0</v>
      </c>
      <c r="Q130" s="9">
        <v>0</v>
      </c>
      <c r="R130" s="9">
        <v>0</v>
      </c>
      <c r="S130" s="8" t="s">
        <v>318</v>
      </c>
      <c r="T130" s="9">
        <v>0</v>
      </c>
      <c r="U130" s="9">
        <v>2203.29</v>
      </c>
      <c r="V130" s="8" t="s">
        <v>318</v>
      </c>
      <c r="W130" s="9">
        <v>0</v>
      </c>
      <c r="X130" s="9">
        <f t="shared" ref="X130:X143" si="46">U130+IF(V130 = "", 0, V130)+W130</f>
        <v>2203.29</v>
      </c>
      <c r="Y130" s="9">
        <f t="shared" ref="Y130:Y143" si="47">T130-X130</f>
        <v>-2203.29</v>
      </c>
      <c r="Z130" s="7">
        <f t="shared" si="44"/>
        <v>0</v>
      </c>
      <c r="AA130" s="8" t="s">
        <v>318</v>
      </c>
    </row>
    <row r="131" spans="1:27" hidden="1" outlineLevel="1" x14ac:dyDescent="0.25">
      <c r="A131" t="s">
        <v>318</v>
      </c>
      <c r="B131" s="8" t="s">
        <v>318</v>
      </c>
      <c r="C131" s="8" t="s">
        <v>205</v>
      </c>
      <c r="D131" s="9">
        <v>0</v>
      </c>
      <c r="E131" s="9">
        <v>0</v>
      </c>
      <c r="F131" s="9">
        <v>0</v>
      </c>
      <c r="G131" s="9">
        <v>0</v>
      </c>
      <c r="H131" s="7">
        <f t="shared" si="42"/>
        <v>0</v>
      </c>
      <c r="I131" s="8" t="s">
        <v>318</v>
      </c>
      <c r="J131" s="9">
        <v>1313.71</v>
      </c>
      <c r="K131" s="9">
        <v>0</v>
      </c>
      <c r="L131" s="9">
        <v>0</v>
      </c>
      <c r="M131" s="9">
        <v>-1313.71</v>
      </c>
      <c r="N131" s="7">
        <f t="shared" si="43"/>
        <v>0</v>
      </c>
      <c r="O131" s="8" t="s">
        <v>318</v>
      </c>
      <c r="P131" s="9">
        <v>0</v>
      </c>
      <c r="Q131" s="9">
        <v>0</v>
      </c>
      <c r="R131" s="9">
        <v>0</v>
      </c>
      <c r="S131" s="8" t="s">
        <v>318</v>
      </c>
      <c r="T131" s="9">
        <v>0</v>
      </c>
      <c r="U131" s="9">
        <v>1313.71</v>
      </c>
      <c r="V131" s="8" t="s">
        <v>318</v>
      </c>
      <c r="W131" s="9">
        <v>0</v>
      </c>
      <c r="X131" s="9">
        <f t="shared" si="46"/>
        <v>1313.71</v>
      </c>
      <c r="Y131" s="9">
        <f t="shared" si="47"/>
        <v>-1313.71</v>
      </c>
      <c r="Z131" s="7">
        <f t="shared" si="44"/>
        <v>0</v>
      </c>
      <c r="AA131" s="8" t="s">
        <v>318</v>
      </c>
    </row>
    <row r="132" spans="1:27" hidden="1" outlineLevel="1" x14ac:dyDescent="0.25">
      <c r="A132" t="s">
        <v>318</v>
      </c>
      <c r="B132" s="8" t="s">
        <v>318</v>
      </c>
      <c r="C132" s="8" t="s">
        <v>194</v>
      </c>
      <c r="D132" s="9">
        <v>2879.14</v>
      </c>
      <c r="E132" s="9">
        <v>7095.1</v>
      </c>
      <c r="F132" s="9">
        <v>0</v>
      </c>
      <c r="G132" s="9">
        <v>4215.96</v>
      </c>
      <c r="H132" s="7">
        <f t="shared" si="42"/>
        <v>0.40579273019407758</v>
      </c>
      <c r="I132" s="8" t="s">
        <v>318</v>
      </c>
      <c r="J132" s="9">
        <v>39550.26</v>
      </c>
      <c r="K132" s="9">
        <v>113217</v>
      </c>
      <c r="L132" s="9">
        <v>0</v>
      </c>
      <c r="M132" s="9">
        <v>73666.740000000005</v>
      </c>
      <c r="N132" s="7">
        <f t="shared" si="43"/>
        <v>0.3493314608230213</v>
      </c>
      <c r="O132" s="8" t="s">
        <v>318</v>
      </c>
      <c r="P132" s="9">
        <v>90999</v>
      </c>
      <c r="Q132" s="9">
        <v>113217</v>
      </c>
      <c r="R132" s="9">
        <v>-22218</v>
      </c>
      <c r="S132" s="8" t="s">
        <v>318</v>
      </c>
      <c r="T132" s="9">
        <v>113217</v>
      </c>
      <c r="U132" s="9">
        <v>39550.26</v>
      </c>
      <c r="V132" s="8" t="s">
        <v>318</v>
      </c>
      <c r="W132" s="9">
        <v>0</v>
      </c>
      <c r="X132" s="9">
        <f t="shared" si="46"/>
        <v>39550.26</v>
      </c>
      <c r="Y132" s="9">
        <f t="shared" si="47"/>
        <v>73666.739999999991</v>
      </c>
      <c r="Z132" s="7">
        <f t="shared" si="44"/>
        <v>0.65066853917697864</v>
      </c>
      <c r="AA132" s="8" t="s">
        <v>318</v>
      </c>
    </row>
    <row r="133" spans="1:27" hidden="1" outlineLevel="1" x14ac:dyDescent="0.25">
      <c r="A133" t="s">
        <v>318</v>
      </c>
      <c r="B133" s="8" t="s">
        <v>318</v>
      </c>
      <c r="C133" s="8" t="s">
        <v>195</v>
      </c>
      <c r="D133" s="9">
        <v>0</v>
      </c>
      <c r="E133" s="9">
        <v>0</v>
      </c>
      <c r="F133" s="9">
        <v>0</v>
      </c>
      <c r="G133" s="9">
        <v>0</v>
      </c>
      <c r="H133" s="7">
        <f t="shared" si="42"/>
        <v>0</v>
      </c>
      <c r="I133" s="8" t="s">
        <v>318</v>
      </c>
      <c r="J133" s="9">
        <v>1004.43</v>
      </c>
      <c r="K133" s="9">
        <v>0</v>
      </c>
      <c r="L133" s="9">
        <v>0</v>
      </c>
      <c r="M133" s="9">
        <v>-1004.43</v>
      </c>
      <c r="N133" s="7">
        <f t="shared" si="43"/>
        <v>0</v>
      </c>
      <c r="O133" s="8" t="s">
        <v>318</v>
      </c>
      <c r="P133" s="9">
        <v>5600</v>
      </c>
      <c r="Q133" s="9">
        <v>0</v>
      </c>
      <c r="R133" s="9">
        <v>5600</v>
      </c>
      <c r="S133" s="8" t="s">
        <v>318</v>
      </c>
      <c r="T133" s="9">
        <v>0</v>
      </c>
      <c r="U133" s="9">
        <v>1004.43</v>
      </c>
      <c r="V133" s="8" t="s">
        <v>318</v>
      </c>
      <c r="W133" s="9">
        <v>0</v>
      </c>
      <c r="X133" s="9">
        <f t="shared" si="46"/>
        <v>1004.43</v>
      </c>
      <c r="Y133" s="9">
        <f t="shared" si="47"/>
        <v>-1004.43</v>
      </c>
      <c r="Z133" s="7">
        <f t="shared" si="44"/>
        <v>0</v>
      </c>
      <c r="AA133" s="8" t="s">
        <v>318</v>
      </c>
    </row>
    <row r="134" spans="1:27" hidden="1" outlineLevel="1" x14ac:dyDescent="0.25">
      <c r="A134" t="s">
        <v>318</v>
      </c>
      <c r="B134" s="8" t="s">
        <v>318</v>
      </c>
      <c r="C134" s="8" t="s">
        <v>196</v>
      </c>
      <c r="D134" s="9">
        <v>1737.94</v>
      </c>
      <c r="E134" s="9">
        <v>0</v>
      </c>
      <c r="F134" s="9">
        <v>0</v>
      </c>
      <c r="G134" s="9">
        <v>-1737.94</v>
      </c>
      <c r="H134" s="7">
        <f t="shared" si="42"/>
        <v>0</v>
      </c>
      <c r="I134" s="8" t="s">
        <v>318</v>
      </c>
      <c r="J134" s="9">
        <v>5427.58</v>
      </c>
      <c r="K134" s="9">
        <v>0</v>
      </c>
      <c r="L134" s="9">
        <v>0</v>
      </c>
      <c r="M134" s="9">
        <v>-5427.58</v>
      </c>
      <c r="N134" s="7">
        <f t="shared" si="43"/>
        <v>0</v>
      </c>
      <c r="O134" s="8" t="s">
        <v>318</v>
      </c>
      <c r="P134" s="9">
        <v>0</v>
      </c>
      <c r="Q134" s="9">
        <v>0</v>
      </c>
      <c r="R134" s="9">
        <v>0</v>
      </c>
      <c r="S134" s="8" t="s">
        <v>318</v>
      </c>
      <c r="T134" s="9">
        <v>0</v>
      </c>
      <c r="U134" s="9">
        <v>5427.58</v>
      </c>
      <c r="V134" s="8" t="s">
        <v>318</v>
      </c>
      <c r="W134" s="9">
        <v>0</v>
      </c>
      <c r="X134" s="9">
        <f t="shared" si="46"/>
        <v>5427.58</v>
      </c>
      <c r="Y134" s="9">
        <f t="shared" si="47"/>
        <v>-5427.58</v>
      </c>
      <c r="Z134" s="7">
        <f t="shared" si="44"/>
        <v>0</v>
      </c>
      <c r="AA134" s="8" t="s">
        <v>318</v>
      </c>
    </row>
    <row r="135" spans="1:27" hidden="1" outlineLevel="1" x14ac:dyDescent="0.25">
      <c r="A135" t="s">
        <v>318</v>
      </c>
      <c r="B135" s="8" t="s">
        <v>318</v>
      </c>
      <c r="C135" s="8" t="s">
        <v>198</v>
      </c>
      <c r="D135" s="9">
        <v>0</v>
      </c>
      <c r="E135" s="9">
        <v>0</v>
      </c>
      <c r="F135" s="9">
        <v>0</v>
      </c>
      <c r="G135" s="9">
        <v>0</v>
      </c>
      <c r="H135" s="7">
        <f t="shared" si="42"/>
        <v>0</v>
      </c>
      <c r="I135" s="8" t="s">
        <v>318</v>
      </c>
      <c r="J135" s="9">
        <v>924</v>
      </c>
      <c r="K135" s="9">
        <v>0</v>
      </c>
      <c r="L135" s="9">
        <v>0</v>
      </c>
      <c r="M135" s="9">
        <v>-924</v>
      </c>
      <c r="N135" s="7">
        <f t="shared" si="43"/>
        <v>0</v>
      </c>
      <c r="O135" s="8" t="s">
        <v>318</v>
      </c>
      <c r="P135" s="9">
        <v>0</v>
      </c>
      <c r="Q135" s="9">
        <v>0</v>
      </c>
      <c r="R135" s="9">
        <v>0</v>
      </c>
      <c r="S135" s="8" t="s">
        <v>318</v>
      </c>
      <c r="T135" s="9">
        <v>0</v>
      </c>
      <c r="U135" s="9">
        <v>924</v>
      </c>
      <c r="V135" s="8" t="s">
        <v>318</v>
      </c>
      <c r="W135" s="9">
        <v>0</v>
      </c>
      <c r="X135" s="9">
        <f t="shared" si="46"/>
        <v>924</v>
      </c>
      <c r="Y135" s="9">
        <f t="shared" si="47"/>
        <v>-924</v>
      </c>
      <c r="Z135" s="7">
        <f t="shared" si="44"/>
        <v>0</v>
      </c>
      <c r="AA135" s="8" t="s">
        <v>318</v>
      </c>
    </row>
    <row r="136" spans="1:27" hidden="1" outlineLevel="1" x14ac:dyDescent="0.25">
      <c r="A136" t="s">
        <v>318</v>
      </c>
      <c r="B136" s="8" t="s">
        <v>318</v>
      </c>
      <c r="C136" s="8" t="s">
        <v>199</v>
      </c>
      <c r="D136" s="9">
        <v>119</v>
      </c>
      <c r="E136" s="9">
        <v>0</v>
      </c>
      <c r="F136" s="9">
        <v>0</v>
      </c>
      <c r="G136" s="9">
        <v>-119</v>
      </c>
      <c r="H136" s="7">
        <f t="shared" si="42"/>
        <v>0</v>
      </c>
      <c r="I136" s="8" t="s">
        <v>318</v>
      </c>
      <c r="J136" s="9">
        <v>965.45</v>
      </c>
      <c r="K136" s="9">
        <v>453.51</v>
      </c>
      <c r="L136" s="9">
        <v>0</v>
      </c>
      <c r="M136" s="9">
        <v>-511.94</v>
      </c>
      <c r="N136" s="7">
        <f t="shared" si="43"/>
        <v>2.1288394963727373</v>
      </c>
      <c r="O136" s="8" t="s">
        <v>318</v>
      </c>
      <c r="P136" s="9">
        <v>453.51</v>
      </c>
      <c r="Q136" s="9">
        <v>453.51</v>
      </c>
      <c r="R136" s="9">
        <v>0</v>
      </c>
      <c r="S136" s="8" t="s">
        <v>318</v>
      </c>
      <c r="T136" s="9">
        <v>453.51</v>
      </c>
      <c r="U136" s="9">
        <v>965.45</v>
      </c>
      <c r="V136" s="8" t="s">
        <v>318</v>
      </c>
      <c r="W136" s="9">
        <v>0</v>
      </c>
      <c r="X136" s="9">
        <f t="shared" si="46"/>
        <v>965.45</v>
      </c>
      <c r="Y136" s="9">
        <f t="shared" si="47"/>
        <v>-511.94000000000005</v>
      </c>
      <c r="Z136" s="7">
        <f t="shared" si="44"/>
        <v>-1.1288394963727373</v>
      </c>
      <c r="AA136" s="8" t="s">
        <v>318</v>
      </c>
    </row>
    <row r="137" spans="1:27" hidden="1" outlineLevel="1" x14ac:dyDescent="0.25">
      <c r="A137" t="s">
        <v>318</v>
      </c>
      <c r="B137" s="8" t="s">
        <v>318</v>
      </c>
      <c r="C137" s="8" t="s">
        <v>200</v>
      </c>
      <c r="D137" s="9">
        <v>891</v>
      </c>
      <c r="E137" s="9">
        <v>0</v>
      </c>
      <c r="F137" s="9">
        <v>0</v>
      </c>
      <c r="G137" s="9">
        <v>-891</v>
      </c>
      <c r="H137" s="7">
        <f t="shared" si="42"/>
        <v>0</v>
      </c>
      <c r="I137" s="8" t="s">
        <v>318</v>
      </c>
      <c r="J137" s="9">
        <v>13335.3</v>
      </c>
      <c r="K137" s="9">
        <v>0</v>
      </c>
      <c r="L137" s="9">
        <v>0</v>
      </c>
      <c r="M137" s="9">
        <v>-13335.3</v>
      </c>
      <c r="N137" s="7">
        <f t="shared" si="43"/>
        <v>0</v>
      </c>
      <c r="O137" s="8" t="s">
        <v>318</v>
      </c>
      <c r="P137" s="9">
        <v>0</v>
      </c>
      <c r="Q137" s="9">
        <v>0</v>
      </c>
      <c r="R137" s="9">
        <v>0</v>
      </c>
      <c r="S137" s="8" t="s">
        <v>318</v>
      </c>
      <c r="T137" s="9">
        <v>0</v>
      </c>
      <c r="U137" s="9">
        <v>13335.3</v>
      </c>
      <c r="V137" s="8" t="s">
        <v>318</v>
      </c>
      <c r="W137" s="9">
        <v>0</v>
      </c>
      <c r="X137" s="9">
        <f t="shared" si="46"/>
        <v>13335.3</v>
      </c>
      <c r="Y137" s="9">
        <f t="shared" si="47"/>
        <v>-13335.3</v>
      </c>
      <c r="Z137" s="7">
        <f t="shared" si="44"/>
        <v>0</v>
      </c>
      <c r="AA137" s="8" t="s">
        <v>318</v>
      </c>
    </row>
    <row r="138" spans="1:27" hidden="1" outlineLevel="1" x14ac:dyDescent="0.25">
      <c r="A138" t="s">
        <v>318</v>
      </c>
      <c r="B138" s="8" t="s">
        <v>318</v>
      </c>
      <c r="C138" s="8" t="s">
        <v>206</v>
      </c>
      <c r="D138" s="9">
        <v>0</v>
      </c>
      <c r="E138" s="9">
        <v>0</v>
      </c>
      <c r="F138" s="9">
        <v>0</v>
      </c>
      <c r="G138" s="9">
        <v>0</v>
      </c>
      <c r="H138" s="7">
        <f t="shared" si="42"/>
        <v>0</v>
      </c>
      <c r="I138" s="8" t="s">
        <v>318</v>
      </c>
      <c r="J138" s="9">
        <v>3000</v>
      </c>
      <c r="K138" s="9">
        <v>0</v>
      </c>
      <c r="L138" s="9">
        <v>0</v>
      </c>
      <c r="M138" s="9">
        <v>-3000</v>
      </c>
      <c r="N138" s="7">
        <f t="shared" si="43"/>
        <v>0</v>
      </c>
      <c r="O138" s="8" t="s">
        <v>318</v>
      </c>
      <c r="P138" s="9">
        <v>0</v>
      </c>
      <c r="Q138" s="9">
        <v>0</v>
      </c>
      <c r="R138" s="9">
        <v>0</v>
      </c>
      <c r="S138" s="8" t="s">
        <v>318</v>
      </c>
      <c r="T138" s="9">
        <v>0</v>
      </c>
      <c r="U138" s="9">
        <v>3000</v>
      </c>
      <c r="V138" s="8" t="s">
        <v>318</v>
      </c>
      <c r="W138" s="9">
        <v>0</v>
      </c>
      <c r="X138" s="9">
        <f t="shared" si="46"/>
        <v>3000</v>
      </c>
      <c r="Y138" s="9">
        <f t="shared" si="47"/>
        <v>-3000</v>
      </c>
      <c r="Z138" s="7">
        <f t="shared" si="44"/>
        <v>0</v>
      </c>
      <c r="AA138" s="8" t="s">
        <v>318</v>
      </c>
    </row>
    <row r="139" spans="1:27" hidden="1" outlineLevel="1" x14ac:dyDescent="0.25">
      <c r="A139" t="s">
        <v>318</v>
      </c>
      <c r="B139" s="8" t="s">
        <v>318</v>
      </c>
      <c r="C139" s="8" t="s">
        <v>201</v>
      </c>
      <c r="D139" s="9">
        <v>2760</v>
      </c>
      <c r="E139" s="9">
        <v>0</v>
      </c>
      <c r="F139" s="9">
        <v>0</v>
      </c>
      <c r="G139" s="9">
        <v>-2760</v>
      </c>
      <c r="H139" s="7">
        <f t="shared" si="42"/>
        <v>0</v>
      </c>
      <c r="I139" s="8" t="s">
        <v>318</v>
      </c>
      <c r="J139" s="9">
        <v>11850.5</v>
      </c>
      <c r="K139" s="9">
        <v>12648</v>
      </c>
      <c r="L139" s="9">
        <v>0</v>
      </c>
      <c r="M139" s="9">
        <v>797.5</v>
      </c>
      <c r="N139" s="7">
        <f t="shared" si="43"/>
        <v>0.93694655281467421</v>
      </c>
      <c r="O139" s="8" t="s">
        <v>318</v>
      </c>
      <c r="P139" s="9">
        <v>14129</v>
      </c>
      <c r="Q139" s="9">
        <v>12648</v>
      </c>
      <c r="R139" s="9">
        <v>1481</v>
      </c>
      <c r="S139" s="8" t="s">
        <v>318</v>
      </c>
      <c r="T139" s="9">
        <v>12648</v>
      </c>
      <c r="U139" s="9">
        <v>11850.5</v>
      </c>
      <c r="V139" s="8" t="s">
        <v>318</v>
      </c>
      <c r="W139" s="9">
        <v>0</v>
      </c>
      <c r="X139" s="9">
        <f t="shared" si="46"/>
        <v>11850.5</v>
      </c>
      <c r="Y139" s="9">
        <f t="shared" si="47"/>
        <v>797.5</v>
      </c>
      <c r="Z139" s="7">
        <f t="shared" si="44"/>
        <v>6.3053447185325739E-2</v>
      </c>
      <c r="AA139" s="8" t="s">
        <v>318</v>
      </c>
    </row>
    <row r="140" spans="1:27" hidden="1" outlineLevel="1" x14ac:dyDescent="0.25">
      <c r="A140" t="s">
        <v>318</v>
      </c>
      <c r="B140" s="8" t="s">
        <v>318</v>
      </c>
      <c r="C140" s="8" t="s">
        <v>207</v>
      </c>
      <c r="D140" s="9">
        <v>0</v>
      </c>
      <c r="E140" s="9">
        <v>0</v>
      </c>
      <c r="F140" s="9">
        <v>0</v>
      </c>
      <c r="G140" s="9">
        <v>0</v>
      </c>
      <c r="H140" s="7">
        <f t="shared" si="42"/>
        <v>0</v>
      </c>
      <c r="I140" s="8" t="s">
        <v>318</v>
      </c>
      <c r="J140" s="9">
        <v>174.97</v>
      </c>
      <c r="K140" s="9">
        <v>0</v>
      </c>
      <c r="L140" s="9">
        <v>0</v>
      </c>
      <c r="M140" s="9">
        <v>-174.97</v>
      </c>
      <c r="N140" s="7">
        <f t="shared" si="43"/>
        <v>0</v>
      </c>
      <c r="O140" s="8" t="s">
        <v>318</v>
      </c>
      <c r="P140" s="9">
        <v>0</v>
      </c>
      <c r="Q140" s="9">
        <v>0</v>
      </c>
      <c r="R140" s="9">
        <v>0</v>
      </c>
      <c r="S140" s="8" t="s">
        <v>318</v>
      </c>
      <c r="T140" s="9">
        <v>0</v>
      </c>
      <c r="U140" s="9">
        <v>174.97</v>
      </c>
      <c r="V140" s="8" t="s">
        <v>318</v>
      </c>
      <c r="W140" s="9">
        <v>0</v>
      </c>
      <c r="X140" s="9">
        <f t="shared" si="46"/>
        <v>174.97</v>
      </c>
      <c r="Y140" s="9">
        <f t="shared" si="47"/>
        <v>-174.97</v>
      </c>
      <c r="Z140" s="7">
        <f t="shared" si="44"/>
        <v>0</v>
      </c>
      <c r="AA140" s="8" t="s">
        <v>318</v>
      </c>
    </row>
    <row r="141" spans="1:27" hidden="1" outlineLevel="1" x14ac:dyDescent="0.25">
      <c r="A141" t="s">
        <v>318</v>
      </c>
      <c r="B141" s="8" t="s">
        <v>318</v>
      </c>
      <c r="C141" s="8" t="s">
        <v>202</v>
      </c>
      <c r="D141" s="9">
        <v>0</v>
      </c>
      <c r="E141" s="9">
        <v>0</v>
      </c>
      <c r="F141" s="9">
        <v>0</v>
      </c>
      <c r="G141" s="9">
        <v>0</v>
      </c>
      <c r="H141" s="7">
        <f t="shared" si="42"/>
        <v>0</v>
      </c>
      <c r="I141" s="8" t="s">
        <v>318</v>
      </c>
      <c r="J141" s="9">
        <v>174.5</v>
      </c>
      <c r="K141" s="9">
        <v>175</v>
      </c>
      <c r="L141" s="9">
        <v>0</v>
      </c>
      <c r="M141" s="9">
        <v>0.5</v>
      </c>
      <c r="N141" s="7">
        <f t="shared" si="43"/>
        <v>0.99714285714285711</v>
      </c>
      <c r="O141" s="8" t="s">
        <v>318</v>
      </c>
      <c r="P141" s="9">
        <v>85</v>
      </c>
      <c r="Q141" s="9">
        <v>175</v>
      </c>
      <c r="R141" s="9">
        <v>-90</v>
      </c>
      <c r="S141" s="8" t="s">
        <v>318</v>
      </c>
      <c r="T141" s="9">
        <v>175</v>
      </c>
      <c r="U141" s="9">
        <v>174.5</v>
      </c>
      <c r="V141" s="8" t="s">
        <v>318</v>
      </c>
      <c r="W141" s="9">
        <v>0</v>
      </c>
      <c r="X141" s="9">
        <f t="shared" si="46"/>
        <v>174.5</v>
      </c>
      <c r="Y141" s="9">
        <f t="shared" si="47"/>
        <v>0.5</v>
      </c>
      <c r="Z141" s="7">
        <f t="shared" si="44"/>
        <v>2.8571428571428571E-3</v>
      </c>
      <c r="AA141" s="8" t="s">
        <v>318</v>
      </c>
    </row>
    <row r="142" spans="1:27" hidden="1" outlineLevel="1" x14ac:dyDescent="0.25">
      <c r="A142" t="s">
        <v>318</v>
      </c>
      <c r="B142" s="8" t="s">
        <v>318</v>
      </c>
      <c r="C142" s="8" t="s">
        <v>208</v>
      </c>
      <c r="D142" s="9">
        <v>0</v>
      </c>
      <c r="E142" s="9">
        <v>411.67</v>
      </c>
      <c r="F142" s="9">
        <v>0</v>
      </c>
      <c r="G142" s="9">
        <v>411.67</v>
      </c>
      <c r="H142" s="7">
        <f t="shared" si="42"/>
        <v>0</v>
      </c>
      <c r="I142" s="8" t="s">
        <v>318</v>
      </c>
      <c r="J142" s="9">
        <v>4019</v>
      </c>
      <c r="K142" s="9">
        <v>4940</v>
      </c>
      <c r="L142" s="9">
        <v>0</v>
      </c>
      <c r="M142" s="9">
        <v>921</v>
      </c>
      <c r="N142" s="7">
        <f t="shared" si="43"/>
        <v>0.81356275303643721</v>
      </c>
      <c r="O142" s="8" t="s">
        <v>318</v>
      </c>
      <c r="P142" s="9">
        <v>0</v>
      </c>
      <c r="Q142" s="9">
        <v>4940</v>
      </c>
      <c r="R142" s="9">
        <v>-4940</v>
      </c>
      <c r="S142" s="8" t="s">
        <v>318</v>
      </c>
      <c r="T142" s="9">
        <v>4940</v>
      </c>
      <c r="U142" s="9">
        <v>4019</v>
      </c>
      <c r="V142" s="8" t="s">
        <v>318</v>
      </c>
      <c r="W142" s="9">
        <v>0</v>
      </c>
      <c r="X142" s="9">
        <f t="shared" si="46"/>
        <v>4019</v>
      </c>
      <c r="Y142" s="9">
        <f t="shared" si="47"/>
        <v>921</v>
      </c>
      <c r="Z142" s="7">
        <f t="shared" si="44"/>
        <v>0.18643724696356276</v>
      </c>
      <c r="AA142" s="8" t="s">
        <v>318</v>
      </c>
    </row>
    <row r="143" spans="1:27" hidden="1" outlineLevel="1" x14ac:dyDescent="0.25">
      <c r="A143" t="s">
        <v>318</v>
      </c>
      <c r="B143" s="8" t="s">
        <v>318</v>
      </c>
      <c r="C143" s="8" t="s">
        <v>203</v>
      </c>
      <c r="D143" s="9">
        <v>274.33999999999997</v>
      </c>
      <c r="E143" s="9">
        <v>0</v>
      </c>
      <c r="F143" s="9">
        <v>0</v>
      </c>
      <c r="G143" s="9">
        <v>-274.33999999999997</v>
      </c>
      <c r="H143" s="7">
        <f t="shared" si="42"/>
        <v>0</v>
      </c>
      <c r="I143" s="8" t="s">
        <v>318</v>
      </c>
      <c r="J143" s="9">
        <v>500.73</v>
      </c>
      <c r="K143" s="9">
        <v>0</v>
      </c>
      <c r="L143" s="9">
        <v>0</v>
      </c>
      <c r="M143" s="9">
        <v>-500.73</v>
      </c>
      <c r="N143" s="7">
        <f t="shared" si="43"/>
        <v>0</v>
      </c>
      <c r="O143" s="8" t="s">
        <v>318</v>
      </c>
      <c r="P143" s="9">
        <v>0</v>
      </c>
      <c r="Q143" s="9">
        <v>0</v>
      </c>
      <c r="R143" s="9">
        <v>0</v>
      </c>
      <c r="S143" s="8" t="s">
        <v>318</v>
      </c>
      <c r="T143" s="9">
        <v>0</v>
      </c>
      <c r="U143" s="9">
        <v>500.73</v>
      </c>
      <c r="V143" s="8" t="s">
        <v>318</v>
      </c>
      <c r="W143" s="9">
        <v>0</v>
      </c>
      <c r="X143" s="9">
        <f t="shared" si="46"/>
        <v>500.73</v>
      </c>
      <c r="Y143" s="9">
        <f t="shared" si="47"/>
        <v>-500.73</v>
      </c>
      <c r="Z143" s="7">
        <f t="shared" si="44"/>
        <v>0</v>
      </c>
      <c r="AA143" s="8" t="s">
        <v>318</v>
      </c>
    </row>
    <row r="144" spans="1:27" collapsed="1" x14ac:dyDescent="0.25">
      <c r="A144" t="s">
        <v>318</v>
      </c>
      <c r="B144" s="25" t="s">
        <v>212</v>
      </c>
      <c r="C144" s="25"/>
      <c r="D144" s="16">
        <f>SUM(D145:D151)</f>
        <v>3348.31</v>
      </c>
      <c r="E144" s="16">
        <f>SUM(E145:E151)</f>
        <v>1053.67</v>
      </c>
      <c r="F144" s="16">
        <f>SUM(F145:F151)</f>
        <v>0</v>
      </c>
      <c r="G144" s="16">
        <f>SUM(G145:G151)</f>
        <v>-2294.64</v>
      </c>
      <c r="H144" s="17">
        <f t="shared" si="42"/>
        <v>3.1777596401150263</v>
      </c>
      <c r="I144" s="15" t="s">
        <v>318</v>
      </c>
      <c r="J144" s="16">
        <f>SUM(J145:J151)</f>
        <v>33871.17</v>
      </c>
      <c r="K144" s="16">
        <f>SUM(K145:K151)</f>
        <v>19144</v>
      </c>
      <c r="L144" s="16">
        <f>SUM(L145:L151)</f>
        <v>0</v>
      </c>
      <c r="M144" s="16">
        <f>SUM(M145:M151)</f>
        <v>-14727.17</v>
      </c>
      <c r="N144" s="17">
        <f t="shared" si="43"/>
        <v>1.7692838487254492</v>
      </c>
      <c r="O144" s="15" t="s">
        <v>318</v>
      </c>
      <c r="P144" s="16">
        <f>SUM(P145:P151)</f>
        <v>38050</v>
      </c>
      <c r="Q144" s="16">
        <f>SUM(Q145:Q151)</f>
        <v>19144</v>
      </c>
      <c r="R144" s="16">
        <f>SUM(R145:R151)</f>
        <v>18906</v>
      </c>
      <c r="S144" s="15" t="s">
        <v>318</v>
      </c>
      <c r="T144" s="16">
        <f t="shared" ref="T144:Y144" si="48">SUM(T145:T151)</f>
        <v>19144</v>
      </c>
      <c r="U144" s="16">
        <f t="shared" si="48"/>
        <v>33871.17</v>
      </c>
      <c r="V144" s="16">
        <f t="shared" si="48"/>
        <v>0</v>
      </c>
      <c r="W144" s="16">
        <f t="shared" si="48"/>
        <v>0</v>
      </c>
      <c r="X144" s="16">
        <f t="shared" si="48"/>
        <v>33871.17</v>
      </c>
      <c r="Y144" s="16">
        <f t="shared" si="48"/>
        <v>-14727.17</v>
      </c>
      <c r="Z144" s="17">
        <f t="shared" si="44"/>
        <v>-0.76928384872544919</v>
      </c>
      <c r="AA144" s="16"/>
    </row>
    <row r="145" spans="1:27" hidden="1" outlineLevel="1" x14ac:dyDescent="0.25">
      <c r="A145" t="s">
        <v>318</v>
      </c>
      <c r="B145" s="8" t="s">
        <v>318</v>
      </c>
      <c r="C145" s="8" t="s">
        <v>213</v>
      </c>
      <c r="D145" s="9">
        <v>192.06</v>
      </c>
      <c r="E145" s="9">
        <v>0</v>
      </c>
      <c r="F145" s="9">
        <v>0</v>
      </c>
      <c r="G145" s="9">
        <v>-192.06</v>
      </c>
      <c r="H145" s="7">
        <f t="shared" si="42"/>
        <v>0</v>
      </c>
      <c r="I145" s="8" t="s">
        <v>318</v>
      </c>
      <c r="J145" s="9">
        <v>5816.91</v>
      </c>
      <c r="K145" s="9">
        <v>0</v>
      </c>
      <c r="L145" s="9">
        <v>0</v>
      </c>
      <c r="M145" s="9">
        <v>-5816.91</v>
      </c>
      <c r="N145" s="7">
        <f t="shared" si="43"/>
        <v>0</v>
      </c>
      <c r="O145" s="8" t="s">
        <v>318</v>
      </c>
      <c r="P145" s="9">
        <v>21550</v>
      </c>
      <c r="Q145" s="9">
        <v>0</v>
      </c>
      <c r="R145" s="9">
        <v>21550</v>
      </c>
      <c r="S145" s="8" t="s">
        <v>318</v>
      </c>
      <c r="T145" s="9">
        <v>0</v>
      </c>
      <c r="U145" s="9">
        <v>5816.91</v>
      </c>
      <c r="V145" s="8" t="s">
        <v>318</v>
      </c>
      <c r="W145" s="9">
        <v>0</v>
      </c>
      <c r="X145" s="9">
        <f t="shared" ref="X145:X151" si="49">U145+IF(V145 = "", 0, V145)+W145</f>
        <v>5816.91</v>
      </c>
      <c r="Y145" s="9">
        <f t="shared" ref="Y145:Y151" si="50">T145-X145</f>
        <v>-5816.91</v>
      </c>
      <c r="Z145" s="7">
        <f t="shared" si="44"/>
        <v>0</v>
      </c>
      <c r="AA145" s="8" t="s">
        <v>318</v>
      </c>
    </row>
    <row r="146" spans="1:27" hidden="1" outlineLevel="1" x14ac:dyDescent="0.25">
      <c r="A146" t="s">
        <v>318</v>
      </c>
      <c r="B146" s="8" t="s">
        <v>318</v>
      </c>
      <c r="C146" s="8" t="s">
        <v>214</v>
      </c>
      <c r="D146" s="9">
        <v>0</v>
      </c>
      <c r="E146" s="9">
        <v>387</v>
      </c>
      <c r="F146" s="9">
        <v>0</v>
      </c>
      <c r="G146" s="9">
        <v>387</v>
      </c>
      <c r="H146" s="7">
        <f t="shared" si="42"/>
        <v>0</v>
      </c>
      <c r="I146" s="8" t="s">
        <v>318</v>
      </c>
      <c r="J146" s="9">
        <v>3970</v>
      </c>
      <c r="K146" s="9">
        <v>4644</v>
      </c>
      <c r="L146" s="9">
        <v>0</v>
      </c>
      <c r="M146" s="9">
        <v>674</v>
      </c>
      <c r="N146" s="7">
        <f t="shared" si="43"/>
        <v>0.85486649440137807</v>
      </c>
      <c r="O146" s="8" t="s">
        <v>318</v>
      </c>
      <c r="P146" s="9">
        <v>2000</v>
      </c>
      <c r="Q146" s="9">
        <v>4644</v>
      </c>
      <c r="R146" s="9">
        <v>-2644</v>
      </c>
      <c r="S146" s="8" t="s">
        <v>318</v>
      </c>
      <c r="T146" s="9">
        <v>4644</v>
      </c>
      <c r="U146" s="9">
        <v>3970</v>
      </c>
      <c r="V146" s="8" t="s">
        <v>318</v>
      </c>
      <c r="W146" s="9">
        <v>0</v>
      </c>
      <c r="X146" s="9">
        <f t="shared" si="49"/>
        <v>3970</v>
      </c>
      <c r="Y146" s="9">
        <f t="shared" si="50"/>
        <v>674</v>
      </c>
      <c r="Z146" s="7">
        <f t="shared" si="44"/>
        <v>0.14513350559862187</v>
      </c>
      <c r="AA146" s="8" t="s">
        <v>318</v>
      </c>
    </row>
    <row r="147" spans="1:27" hidden="1" outlineLevel="1" x14ac:dyDescent="0.25">
      <c r="A147" t="s">
        <v>318</v>
      </c>
      <c r="B147" s="8" t="s">
        <v>318</v>
      </c>
      <c r="C147" s="8" t="s">
        <v>219</v>
      </c>
      <c r="D147" s="9">
        <v>0</v>
      </c>
      <c r="E147" s="9">
        <v>0</v>
      </c>
      <c r="F147" s="9">
        <v>0</v>
      </c>
      <c r="G147" s="9">
        <v>0</v>
      </c>
      <c r="H147" s="7">
        <f t="shared" si="42"/>
        <v>0</v>
      </c>
      <c r="I147" s="8" t="s">
        <v>318</v>
      </c>
      <c r="J147" s="9">
        <v>820</v>
      </c>
      <c r="K147" s="9">
        <v>0</v>
      </c>
      <c r="L147" s="9">
        <v>0</v>
      </c>
      <c r="M147" s="9">
        <v>-820</v>
      </c>
      <c r="N147" s="7">
        <f t="shared" si="43"/>
        <v>0</v>
      </c>
      <c r="O147" s="8" t="s">
        <v>318</v>
      </c>
      <c r="P147" s="9">
        <v>0</v>
      </c>
      <c r="Q147" s="9">
        <v>0</v>
      </c>
      <c r="R147" s="9">
        <v>0</v>
      </c>
      <c r="S147" s="8" t="s">
        <v>318</v>
      </c>
      <c r="T147" s="9">
        <v>0</v>
      </c>
      <c r="U147" s="9">
        <v>820</v>
      </c>
      <c r="V147" s="8" t="s">
        <v>318</v>
      </c>
      <c r="W147" s="9">
        <v>0</v>
      </c>
      <c r="X147" s="9">
        <f t="shared" si="49"/>
        <v>820</v>
      </c>
      <c r="Y147" s="9">
        <f t="shared" si="50"/>
        <v>-820</v>
      </c>
      <c r="Z147" s="7">
        <f t="shared" si="44"/>
        <v>0</v>
      </c>
      <c r="AA147" s="8" t="s">
        <v>318</v>
      </c>
    </row>
    <row r="148" spans="1:27" hidden="1" outlineLevel="1" x14ac:dyDescent="0.25">
      <c r="A148" t="s">
        <v>318</v>
      </c>
      <c r="B148" s="8" t="s">
        <v>318</v>
      </c>
      <c r="C148" s="8" t="s">
        <v>215</v>
      </c>
      <c r="D148" s="9">
        <v>981.25</v>
      </c>
      <c r="E148" s="9">
        <v>0</v>
      </c>
      <c r="F148" s="9">
        <v>0</v>
      </c>
      <c r="G148" s="9">
        <v>-981.25</v>
      </c>
      <c r="H148" s="7">
        <f t="shared" si="42"/>
        <v>0</v>
      </c>
      <c r="I148" s="8" t="s">
        <v>318</v>
      </c>
      <c r="J148" s="9">
        <v>3071.25</v>
      </c>
      <c r="K148" s="9">
        <v>0</v>
      </c>
      <c r="L148" s="9">
        <v>0</v>
      </c>
      <c r="M148" s="9">
        <v>-3071.25</v>
      </c>
      <c r="N148" s="7">
        <f t="shared" si="43"/>
        <v>0</v>
      </c>
      <c r="O148" s="8" t="s">
        <v>318</v>
      </c>
      <c r="P148" s="9">
        <v>0</v>
      </c>
      <c r="Q148" s="9">
        <v>0</v>
      </c>
      <c r="R148" s="9">
        <v>0</v>
      </c>
      <c r="S148" s="8" t="s">
        <v>318</v>
      </c>
      <c r="T148" s="9">
        <v>0</v>
      </c>
      <c r="U148" s="9">
        <v>3071.25</v>
      </c>
      <c r="V148" s="8" t="s">
        <v>318</v>
      </c>
      <c r="W148" s="9">
        <v>0</v>
      </c>
      <c r="X148" s="9">
        <f t="shared" si="49"/>
        <v>3071.25</v>
      </c>
      <c r="Y148" s="9">
        <f t="shared" si="50"/>
        <v>-3071.25</v>
      </c>
      <c r="Z148" s="7">
        <f t="shared" si="44"/>
        <v>0</v>
      </c>
      <c r="AA148" s="8" t="s">
        <v>318</v>
      </c>
    </row>
    <row r="149" spans="1:27" hidden="1" outlineLevel="1" x14ac:dyDescent="0.25">
      <c r="A149" t="s">
        <v>318</v>
      </c>
      <c r="B149" s="8" t="s">
        <v>318</v>
      </c>
      <c r="C149" s="8" t="s">
        <v>216</v>
      </c>
      <c r="D149" s="9">
        <v>0</v>
      </c>
      <c r="E149" s="9">
        <v>0</v>
      </c>
      <c r="F149" s="9">
        <v>0</v>
      </c>
      <c r="G149" s="9">
        <v>0</v>
      </c>
      <c r="H149" s="7">
        <f t="shared" si="42"/>
        <v>0</v>
      </c>
      <c r="I149" s="8" t="s">
        <v>318</v>
      </c>
      <c r="J149" s="9">
        <v>6499.98</v>
      </c>
      <c r="K149" s="9">
        <v>6500</v>
      </c>
      <c r="L149" s="9">
        <v>0</v>
      </c>
      <c r="M149" s="9">
        <v>0.02</v>
      </c>
      <c r="N149" s="7">
        <f t="shared" si="43"/>
        <v>0.99999692307692301</v>
      </c>
      <c r="O149" s="8" t="s">
        <v>318</v>
      </c>
      <c r="P149" s="9">
        <v>6500</v>
      </c>
      <c r="Q149" s="9">
        <v>6500</v>
      </c>
      <c r="R149" s="9">
        <v>0</v>
      </c>
      <c r="S149" s="8" t="s">
        <v>318</v>
      </c>
      <c r="T149" s="9">
        <v>6500</v>
      </c>
      <c r="U149" s="9">
        <v>6499.98</v>
      </c>
      <c r="V149" s="8" t="s">
        <v>318</v>
      </c>
      <c r="W149" s="9">
        <v>0</v>
      </c>
      <c r="X149" s="9">
        <f t="shared" si="49"/>
        <v>6499.98</v>
      </c>
      <c r="Y149" s="9">
        <f t="shared" si="50"/>
        <v>2.0000000000436557E-2</v>
      </c>
      <c r="Z149" s="7">
        <f t="shared" si="44"/>
        <v>3.0769230769902395E-6</v>
      </c>
      <c r="AA149" s="8" t="s">
        <v>318</v>
      </c>
    </row>
    <row r="150" spans="1:27" hidden="1" outlineLevel="1" x14ac:dyDescent="0.25">
      <c r="A150" t="s">
        <v>318</v>
      </c>
      <c r="B150" s="8" t="s">
        <v>318</v>
      </c>
      <c r="C150" s="8" t="s">
        <v>217</v>
      </c>
      <c r="D150" s="9">
        <v>0</v>
      </c>
      <c r="E150" s="9">
        <v>666.67</v>
      </c>
      <c r="F150" s="9">
        <v>0</v>
      </c>
      <c r="G150" s="9">
        <v>666.67</v>
      </c>
      <c r="H150" s="7">
        <f t="shared" si="42"/>
        <v>0</v>
      </c>
      <c r="I150" s="8" t="s">
        <v>318</v>
      </c>
      <c r="J150" s="9">
        <v>10138</v>
      </c>
      <c r="K150" s="9">
        <v>8000</v>
      </c>
      <c r="L150" s="9">
        <v>0</v>
      </c>
      <c r="M150" s="9">
        <v>-2138</v>
      </c>
      <c r="N150" s="7">
        <f t="shared" si="43"/>
        <v>1.26725</v>
      </c>
      <c r="O150" s="8" t="s">
        <v>318</v>
      </c>
      <c r="P150" s="9">
        <v>8000</v>
      </c>
      <c r="Q150" s="9">
        <v>8000</v>
      </c>
      <c r="R150" s="9">
        <v>0</v>
      </c>
      <c r="S150" s="8" t="s">
        <v>318</v>
      </c>
      <c r="T150" s="9">
        <v>8000</v>
      </c>
      <c r="U150" s="9">
        <v>10138</v>
      </c>
      <c r="V150" s="8" t="s">
        <v>318</v>
      </c>
      <c r="W150" s="9">
        <v>0</v>
      </c>
      <c r="X150" s="9">
        <f t="shared" si="49"/>
        <v>10138</v>
      </c>
      <c r="Y150" s="9">
        <f t="shared" si="50"/>
        <v>-2138</v>
      </c>
      <c r="Z150" s="7">
        <f t="shared" si="44"/>
        <v>-0.26724999999999999</v>
      </c>
      <c r="AA150" s="8" t="s">
        <v>318</v>
      </c>
    </row>
    <row r="151" spans="1:27" hidden="1" outlineLevel="1" x14ac:dyDescent="0.25">
      <c r="A151" t="s">
        <v>318</v>
      </c>
      <c r="B151" s="8" t="s">
        <v>318</v>
      </c>
      <c r="C151" s="8" t="s">
        <v>218</v>
      </c>
      <c r="D151" s="9">
        <v>2175</v>
      </c>
      <c r="E151" s="9">
        <v>0</v>
      </c>
      <c r="F151" s="9">
        <v>0</v>
      </c>
      <c r="G151" s="9">
        <v>-2175</v>
      </c>
      <c r="H151" s="7">
        <f t="shared" si="42"/>
        <v>0</v>
      </c>
      <c r="I151" s="8" t="s">
        <v>318</v>
      </c>
      <c r="J151" s="9">
        <v>3555.03</v>
      </c>
      <c r="K151" s="9">
        <v>0</v>
      </c>
      <c r="L151" s="9">
        <v>0</v>
      </c>
      <c r="M151" s="9">
        <v>-3555.03</v>
      </c>
      <c r="N151" s="7">
        <f t="shared" si="43"/>
        <v>0</v>
      </c>
      <c r="O151" s="8" t="s">
        <v>318</v>
      </c>
      <c r="P151" s="9">
        <v>0</v>
      </c>
      <c r="Q151" s="9">
        <v>0</v>
      </c>
      <c r="R151" s="9">
        <v>0</v>
      </c>
      <c r="S151" s="8" t="s">
        <v>318</v>
      </c>
      <c r="T151" s="9">
        <v>0</v>
      </c>
      <c r="U151" s="9">
        <v>3555.03</v>
      </c>
      <c r="V151" s="8" t="s">
        <v>318</v>
      </c>
      <c r="W151" s="9">
        <v>0</v>
      </c>
      <c r="X151" s="9">
        <f t="shared" si="49"/>
        <v>3555.03</v>
      </c>
      <c r="Y151" s="9">
        <f t="shared" si="50"/>
        <v>-3555.03</v>
      </c>
      <c r="Z151" s="7">
        <f t="shared" si="44"/>
        <v>0</v>
      </c>
      <c r="AA151" s="8" t="s">
        <v>318</v>
      </c>
    </row>
    <row r="152" spans="1:27" collapsed="1" x14ac:dyDescent="0.25">
      <c r="A152" t="s">
        <v>318</v>
      </c>
      <c r="B152" s="25" t="s">
        <v>222</v>
      </c>
      <c r="C152" s="25"/>
      <c r="D152" s="16">
        <f>SUM(D153:D157)</f>
        <v>109.45</v>
      </c>
      <c r="E152" s="16">
        <f>SUM(E153:E157)</f>
        <v>320.5</v>
      </c>
      <c r="F152" s="16">
        <f>SUM(F153:F157)</f>
        <v>0</v>
      </c>
      <c r="G152" s="16">
        <f>SUM(G153:G157)</f>
        <v>211.05</v>
      </c>
      <c r="H152" s="17">
        <f t="shared" si="42"/>
        <v>0.34149765990639624</v>
      </c>
      <c r="I152" s="15" t="s">
        <v>318</v>
      </c>
      <c r="J152" s="16">
        <f>SUM(J153:J157)</f>
        <v>78896.239999999991</v>
      </c>
      <c r="K152" s="16">
        <f>SUM(K153:K157)</f>
        <v>45488</v>
      </c>
      <c r="L152" s="16">
        <f>SUM(L153:L157)</f>
        <v>0</v>
      </c>
      <c r="M152" s="16">
        <f>SUM(M153:M157)</f>
        <v>-33408.239999999991</v>
      </c>
      <c r="N152" s="17">
        <f t="shared" si="43"/>
        <v>1.7344407316215265</v>
      </c>
      <c r="O152" s="15" t="s">
        <v>318</v>
      </c>
      <c r="P152" s="16">
        <f>SUM(P153:P157)</f>
        <v>45466</v>
      </c>
      <c r="Q152" s="16">
        <f>SUM(Q153:Q157)</f>
        <v>45488</v>
      </c>
      <c r="R152" s="16">
        <f>SUM(R153:R157)</f>
        <v>-22</v>
      </c>
      <c r="S152" s="15" t="s">
        <v>318</v>
      </c>
      <c r="T152" s="16">
        <f t="shared" ref="T152:Y152" si="51">SUM(T153:T157)</f>
        <v>45488</v>
      </c>
      <c r="U152" s="16">
        <f t="shared" si="51"/>
        <v>78896.239999999991</v>
      </c>
      <c r="V152" s="16">
        <f t="shared" si="51"/>
        <v>0</v>
      </c>
      <c r="W152" s="16">
        <f t="shared" si="51"/>
        <v>0</v>
      </c>
      <c r="X152" s="16">
        <f t="shared" si="51"/>
        <v>78896.239999999991</v>
      </c>
      <c r="Y152" s="16">
        <f t="shared" si="51"/>
        <v>-33408.239999999991</v>
      </c>
      <c r="Z152" s="17">
        <f t="shared" si="44"/>
        <v>-0.73444073162152634</v>
      </c>
      <c r="AA152" s="16"/>
    </row>
    <row r="153" spans="1:27" hidden="1" outlineLevel="1" x14ac:dyDescent="0.25">
      <c r="A153" t="s">
        <v>318</v>
      </c>
      <c r="B153" s="8" t="s">
        <v>318</v>
      </c>
      <c r="C153" s="8" t="s">
        <v>223</v>
      </c>
      <c r="D153" s="9">
        <v>0</v>
      </c>
      <c r="E153" s="9">
        <v>0</v>
      </c>
      <c r="F153" s="9">
        <v>0</v>
      </c>
      <c r="G153" s="9">
        <v>0</v>
      </c>
      <c r="H153" s="7">
        <f t="shared" si="42"/>
        <v>0</v>
      </c>
      <c r="I153" s="8" t="s">
        <v>318</v>
      </c>
      <c r="J153" s="9">
        <v>18520.05</v>
      </c>
      <c r="K153" s="9">
        <v>0</v>
      </c>
      <c r="L153" s="9">
        <v>0</v>
      </c>
      <c r="M153" s="9">
        <v>-18520.05</v>
      </c>
      <c r="N153" s="7">
        <f t="shared" si="43"/>
        <v>0</v>
      </c>
      <c r="O153" s="8" t="s">
        <v>318</v>
      </c>
      <c r="P153" s="9">
        <v>5000</v>
      </c>
      <c r="Q153" s="9">
        <v>0</v>
      </c>
      <c r="R153" s="9">
        <v>5000</v>
      </c>
      <c r="S153" s="8" t="s">
        <v>318</v>
      </c>
      <c r="T153" s="9">
        <v>0</v>
      </c>
      <c r="U153" s="9">
        <v>18520.05</v>
      </c>
      <c r="V153" s="8" t="s">
        <v>318</v>
      </c>
      <c r="W153" s="9">
        <v>0</v>
      </c>
      <c r="X153" s="9">
        <f>U153+IF(V153 = "", 0, V153)+W153</f>
        <v>18520.05</v>
      </c>
      <c r="Y153" s="9">
        <f>T153-X153</f>
        <v>-18520.05</v>
      </c>
      <c r="Z153" s="7">
        <f t="shared" si="44"/>
        <v>0</v>
      </c>
      <c r="AA153" s="8" t="s">
        <v>318</v>
      </c>
    </row>
    <row r="154" spans="1:27" hidden="1" outlineLevel="1" x14ac:dyDescent="0.25">
      <c r="A154" t="s">
        <v>318</v>
      </c>
      <c r="B154" s="8" t="s">
        <v>318</v>
      </c>
      <c r="C154" s="8" t="s">
        <v>224</v>
      </c>
      <c r="D154" s="9">
        <v>0</v>
      </c>
      <c r="E154" s="9">
        <v>0</v>
      </c>
      <c r="F154" s="9">
        <v>0</v>
      </c>
      <c r="G154" s="9">
        <v>0</v>
      </c>
      <c r="H154" s="7">
        <f t="shared" si="42"/>
        <v>0</v>
      </c>
      <c r="I154" s="8" t="s">
        <v>318</v>
      </c>
      <c r="J154" s="9">
        <v>60099.79</v>
      </c>
      <c r="K154" s="9">
        <v>41966</v>
      </c>
      <c r="L154" s="9">
        <v>0</v>
      </c>
      <c r="M154" s="9">
        <v>-18133.79</v>
      </c>
      <c r="N154" s="7">
        <f t="shared" si="43"/>
        <v>1.4321067054282037</v>
      </c>
      <c r="O154" s="8" t="s">
        <v>318</v>
      </c>
      <c r="P154" s="9">
        <v>36966</v>
      </c>
      <c r="Q154" s="9">
        <v>41966</v>
      </c>
      <c r="R154" s="9">
        <v>-5000</v>
      </c>
      <c r="S154" s="8" t="s">
        <v>318</v>
      </c>
      <c r="T154" s="9">
        <v>41966</v>
      </c>
      <c r="U154" s="9">
        <v>60099.79</v>
      </c>
      <c r="V154" s="8" t="s">
        <v>318</v>
      </c>
      <c r="W154" s="9">
        <v>0</v>
      </c>
      <c r="X154" s="9">
        <f>U154+IF(V154 = "", 0, V154)+W154</f>
        <v>60099.79</v>
      </c>
      <c r="Y154" s="9">
        <f>T154-X154</f>
        <v>-18133.79</v>
      </c>
      <c r="Z154" s="7">
        <f t="shared" si="44"/>
        <v>-0.43210670542820379</v>
      </c>
      <c r="AA154" s="8" t="s">
        <v>318</v>
      </c>
    </row>
    <row r="155" spans="1:27" hidden="1" outlineLevel="1" x14ac:dyDescent="0.25">
      <c r="A155" t="s">
        <v>318</v>
      </c>
      <c r="B155" s="8" t="s">
        <v>318</v>
      </c>
      <c r="C155" s="8" t="s">
        <v>225</v>
      </c>
      <c r="D155" s="9">
        <v>0</v>
      </c>
      <c r="E155" s="9">
        <v>320.5</v>
      </c>
      <c r="F155" s="9">
        <v>0</v>
      </c>
      <c r="G155" s="9">
        <v>320.5</v>
      </c>
      <c r="H155" s="7">
        <f t="shared" si="42"/>
        <v>0</v>
      </c>
      <c r="I155" s="8" t="s">
        <v>318</v>
      </c>
      <c r="J155" s="9">
        <v>0</v>
      </c>
      <c r="K155" s="9">
        <v>3522</v>
      </c>
      <c r="L155" s="9">
        <v>0</v>
      </c>
      <c r="M155" s="9">
        <v>3522</v>
      </c>
      <c r="N155" s="7">
        <f t="shared" si="43"/>
        <v>0</v>
      </c>
      <c r="O155" s="8" t="s">
        <v>318</v>
      </c>
      <c r="P155" s="9">
        <v>3500</v>
      </c>
      <c r="Q155" s="9">
        <v>3522</v>
      </c>
      <c r="R155" s="9">
        <v>-22</v>
      </c>
      <c r="S155" s="8" t="s">
        <v>318</v>
      </c>
      <c r="T155" s="9">
        <v>3522</v>
      </c>
      <c r="U155" s="9">
        <v>0</v>
      </c>
      <c r="V155" s="8" t="s">
        <v>318</v>
      </c>
      <c r="W155" s="9">
        <v>0</v>
      </c>
      <c r="X155" s="9">
        <f>U155+IF(V155 = "", 0, V155)+W155</f>
        <v>0</v>
      </c>
      <c r="Y155" s="9">
        <f>T155-X155</f>
        <v>3522</v>
      </c>
      <c r="Z155" s="7">
        <f t="shared" si="44"/>
        <v>1</v>
      </c>
      <c r="AA155" s="8" t="s">
        <v>318</v>
      </c>
    </row>
    <row r="156" spans="1:27" hidden="1" outlineLevel="1" x14ac:dyDescent="0.25">
      <c r="A156" t="s">
        <v>318</v>
      </c>
      <c r="B156" s="8" t="s">
        <v>318</v>
      </c>
      <c r="C156" s="8" t="s">
        <v>226</v>
      </c>
      <c r="D156" s="9">
        <v>109.45</v>
      </c>
      <c r="E156" s="9">
        <v>0</v>
      </c>
      <c r="F156" s="9">
        <v>0</v>
      </c>
      <c r="G156" s="9">
        <v>-109.45</v>
      </c>
      <c r="H156" s="7">
        <f t="shared" si="42"/>
        <v>0</v>
      </c>
      <c r="I156" s="8" t="s">
        <v>318</v>
      </c>
      <c r="J156" s="9">
        <v>109.45</v>
      </c>
      <c r="K156" s="9">
        <v>0</v>
      </c>
      <c r="L156" s="9">
        <v>0</v>
      </c>
      <c r="M156" s="9">
        <v>-109.45</v>
      </c>
      <c r="N156" s="7">
        <f t="shared" si="43"/>
        <v>0</v>
      </c>
      <c r="O156" s="8" t="s">
        <v>318</v>
      </c>
      <c r="P156" s="9">
        <v>0</v>
      </c>
      <c r="Q156" s="9">
        <v>0</v>
      </c>
      <c r="R156" s="9">
        <v>0</v>
      </c>
      <c r="S156" s="8" t="s">
        <v>318</v>
      </c>
      <c r="T156" s="9">
        <v>0</v>
      </c>
      <c r="U156" s="9">
        <v>109.45</v>
      </c>
      <c r="V156" s="8" t="s">
        <v>318</v>
      </c>
      <c r="W156" s="9">
        <v>0</v>
      </c>
      <c r="X156" s="9">
        <f>U156+IF(V156 = "", 0, V156)+W156</f>
        <v>109.45</v>
      </c>
      <c r="Y156" s="9">
        <f>T156-X156</f>
        <v>-109.45</v>
      </c>
      <c r="Z156" s="7">
        <f t="shared" si="44"/>
        <v>0</v>
      </c>
      <c r="AA156" s="8" t="s">
        <v>318</v>
      </c>
    </row>
    <row r="157" spans="1:27" hidden="1" outlineLevel="1" x14ac:dyDescent="0.25">
      <c r="A157" t="s">
        <v>318</v>
      </c>
      <c r="B157" s="8" t="s">
        <v>318</v>
      </c>
      <c r="C157" s="8" t="s">
        <v>227</v>
      </c>
      <c r="D157" s="9">
        <v>0</v>
      </c>
      <c r="E157" s="9">
        <v>0</v>
      </c>
      <c r="F157" s="9">
        <v>0</v>
      </c>
      <c r="G157" s="9">
        <v>0</v>
      </c>
      <c r="H157" s="7">
        <f t="shared" si="42"/>
        <v>0</v>
      </c>
      <c r="I157" s="8" t="s">
        <v>318</v>
      </c>
      <c r="J157" s="9">
        <v>166.95</v>
      </c>
      <c r="K157" s="9">
        <v>0</v>
      </c>
      <c r="L157" s="9">
        <v>0</v>
      </c>
      <c r="M157" s="9">
        <v>-166.95</v>
      </c>
      <c r="N157" s="7">
        <f t="shared" si="43"/>
        <v>0</v>
      </c>
      <c r="O157" s="8" t="s">
        <v>318</v>
      </c>
      <c r="P157" s="9">
        <v>0</v>
      </c>
      <c r="Q157" s="9">
        <v>0</v>
      </c>
      <c r="R157" s="9">
        <v>0</v>
      </c>
      <c r="S157" s="8" t="s">
        <v>318</v>
      </c>
      <c r="T157" s="9">
        <v>0</v>
      </c>
      <c r="U157" s="9">
        <v>166.95</v>
      </c>
      <c r="V157" s="8" t="s">
        <v>318</v>
      </c>
      <c r="W157" s="9">
        <v>0</v>
      </c>
      <c r="X157" s="9">
        <f>U157+IF(V157 = "", 0, V157)+W157</f>
        <v>166.95</v>
      </c>
      <c r="Y157" s="9">
        <f>T157-X157</f>
        <v>-166.95</v>
      </c>
      <c r="Z157" s="7">
        <f t="shared" si="44"/>
        <v>0</v>
      </c>
      <c r="AA157" s="8" t="s">
        <v>318</v>
      </c>
    </row>
    <row r="158" spans="1:27" collapsed="1" x14ac:dyDescent="0.25">
      <c r="A158" t="s">
        <v>318</v>
      </c>
      <c r="B158" s="25" t="s">
        <v>228</v>
      </c>
      <c r="C158" s="25"/>
      <c r="D158" s="16">
        <f>SUM(D159:D166)</f>
        <v>6153.68</v>
      </c>
      <c r="E158" s="16">
        <f>SUM(E159:E166)</f>
        <v>809.88</v>
      </c>
      <c r="F158" s="16">
        <f>SUM(F159:F166)</f>
        <v>0</v>
      </c>
      <c r="G158" s="16">
        <f>SUM(G159:G166)</f>
        <v>-5343.8</v>
      </c>
      <c r="H158" s="17">
        <f t="shared" si="42"/>
        <v>7.5982614708351859</v>
      </c>
      <c r="I158" s="15" t="s">
        <v>318</v>
      </c>
      <c r="J158" s="16">
        <f>SUM(J159:J166)</f>
        <v>31873.100000000002</v>
      </c>
      <c r="K158" s="16">
        <f>SUM(K159:K166)</f>
        <v>30893.18</v>
      </c>
      <c r="L158" s="16">
        <f>SUM(L159:L166)</f>
        <v>0</v>
      </c>
      <c r="M158" s="16">
        <f>SUM(M159:M166)</f>
        <v>-979.91999999999894</v>
      </c>
      <c r="N158" s="17">
        <f t="shared" si="43"/>
        <v>1.0317196222596703</v>
      </c>
      <c r="O158" s="15" t="s">
        <v>318</v>
      </c>
      <c r="P158" s="16">
        <f>SUM(P159:P166)</f>
        <v>20984.43</v>
      </c>
      <c r="Q158" s="16">
        <f>SUM(Q159:Q166)</f>
        <v>30893.18</v>
      </c>
      <c r="R158" s="16">
        <f>SUM(R159:R166)</f>
        <v>-9908.75</v>
      </c>
      <c r="S158" s="15" t="s">
        <v>318</v>
      </c>
      <c r="T158" s="16">
        <f t="shared" ref="T158:Y158" si="52">SUM(T159:T166)</f>
        <v>30893.18</v>
      </c>
      <c r="U158" s="16">
        <f t="shared" si="52"/>
        <v>31873.100000000002</v>
      </c>
      <c r="V158" s="16">
        <f t="shared" si="52"/>
        <v>0</v>
      </c>
      <c r="W158" s="16">
        <f t="shared" si="52"/>
        <v>0</v>
      </c>
      <c r="X158" s="16">
        <f t="shared" si="52"/>
        <v>31873.100000000002</v>
      </c>
      <c r="Y158" s="16">
        <f t="shared" si="52"/>
        <v>-979.91999999999985</v>
      </c>
      <c r="Z158" s="17">
        <f t="shared" si="44"/>
        <v>-3.1719622259670253E-2</v>
      </c>
      <c r="AA158" s="16"/>
    </row>
    <row r="159" spans="1:27" hidden="1" outlineLevel="1" x14ac:dyDescent="0.25">
      <c r="A159" t="s">
        <v>318</v>
      </c>
      <c r="B159" s="8" t="s">
        <v>318</v>
      </c>
      <c r="C159" s="8" t="s">
        <v>229</v>
      </c>
      <c r="D159" s="9">
        <v>0</v>
      </c>
      <c r="E159" s="9">
        <v>0</v>
      </c>
      <c r="F159" s="9">
        <v>0</v>
      </c>
      <c r="G159" s="9">
        <v>0</v>
      </c>
      <c r="H159" s="7">
        <f t="shared" ref="H159:H190" si="53">IF(E159&lt;&gt;0, (D159+F159)/E159, 0)</f>
        <v>0</v>
      </c>
      <c r="I159" s="8" t="s">
        <v>318</v>
      </c>
      <c r="J159" s="9">
        <v>1895</v>
      </c>
      <c r="K159" s="9">
        <v>0</v>
      </c>
      <c r="L159" s="9">
        <v>0</v>
      </c>
      <c r="M159" s="9">
        <v>-1895</v>
      </c>
      <c r="N159" s="7">
        <f t="shared" ref="N159:N190" si="54">IF(K159&lt;&gt;0, (J159+L159)/K159, 0)</f>
        <v>0</v>
      </c>
      <c r="O159" s="8" t="s">
        <v>318</v>
      </c>
      <c r="P159" s="9">
        <v>0</v>
      </c>
      <c r="Q159" s="9">
        <v>0</v>
      </c>
      <c r="R159" s="9">
        <v>0</v>
      </c>
      <c r="S159" s="8" t="s">
        <v>318</v>
      </c>
      <c r="T159" s="9">
        <v>0</v>
      </c>
      <c r="U159" s="9">
        <v>1895</v>
      </c>
      <c r="V159" s="8" t="s">
        <v>318</v>
      </c>
      <c r="W159" s="9">
        <v>0</v>
      </c>
      <c r="X159" s="9">
        <f t="shared" ref="X159:X166" si="55">U159+IF(V159 = "", 0, V159)+W159</f>
        <v>1895</v>
      </c>
      <c r="Y159" s="9">
        <f t="shared" ref="Y159:Y166" si="56">T159-X159</f>
        <v>-1895</v>
      </c>
      <c r="Z159" s="7">
        <f t="shared" ref="Z159:Z190" si="57">IF(T159&lt;&gt;0, Y159/T159, 0)</f>
        <v>0</v>
      </c>
      <c r="AA159" s="8" t="s">
        <v>318</v>
      </c>
    </row>
    <row r="160" spans="1:27" hidden="1" outlineLevel="1" x14ac:dyDescent="0.25">
      <c r="A160" t="s">
        <v>318</v>
      </c>
      <c r="B160" s="8" t="s">
        <v>318</v>
      </c>
      <c r="C160" s="8" t="s">
        <v>231</v>
      </c>
      <c r="D160" s="9">
        <v>0</v>
      </c>
      <c r="E160" s="9">
        <v>809.88</v>
      </c>
      <c r="F160" s="9">
        <v>0</v>
      </c>
      <c r="G160" s="9">
        <v>809.88</v>
      </c>
      <c r="H160" s="7">
        <f t="shared" si="53"/>
        <v>0</v>
      </c>
      <c r="I160" s="8" t="s">
        <v>318</v>
      </c>
      <c r="J160" s="9">
        <v>1816.21</v>
      </c>
      <c r="K160" s="9">
        <v>12276</v>
      </c>
      <c r="L160" s="9">
        <v>0</v>
      </c>
      <c r="M160" s="9">
        <v>10459.790000000001</v>
      </c>
      <c r="N160" s="7">
        <f t="shared" si="54"/>
        <v>0.14794802867383514</v>
      </c>
      <c r="O160" s="8" t="s">
        <v>318</v>
      </c>
      <c r="P160" s="9">
        <v>3044.25</v>
      </c>
      <c r="Q160" s="9">
        <v>12276</v>
      </c>
      <c r="R160" s="9">
        <v>-9231.75</v>
      </c>
      <c r="S160" s="8" t="s">
        <v>318</v>
      </c>
      <c r="T160" s="9">
        <v>12276</v>
      </c>
      <c r="U160" s="9">
        <v>1816.21</v>
      </c>
      <c r="V160" s="8" t="s">
        <v>318</v>
      </c>
      <c r="W160" s="9">
        <v>0</v>
      </c>
      <c r="X160" s="9">
        <f t="shared" si="55"/>
        <v>1816.21</v>
      </c>
      <c r="Y160" s="9">
        <f t="shared" si="56"/>
        <v>10459.790000000001</v>
      </c>
      <c r="Z160" s="7">
        <f t="shared" si="57"/>
        <v>0.85205197132616495</v>
      </c>
      <c r="AA160" s="8" t="s">
        <v>318</v>
      </c>
    </row>
    <row r="161" spans="1:27" hidden="1" outlineLevel="1" x14ac:dyDescent="0.25">
      <c r="A161" t="s">
        <v>318</v>
      </c>
      <c r="B161" s="8" t="s">
        <v>318</v>
      </c>
      <c r="C161" s="8" t="s">
        <v>232</v>
      </c>
      <c r="D161" s="9">
        <v>0</v>
      </c>
      <c r="E161" s="9">
        <v>0</v>
      </c>
      <c r="F161" s="9">
        <v>0</v>
      </c>
      <c r="G161" s="9">
        <v>0</v>
      </c>
      <c r="H161" s="7">
        <f t="shared" si="53"/>
        <v>0</v>
      </c>
      <c r="I161" s="8" t="s">
        <v>318</v>
      </c>
      <c r="J161" s="9">
        <v>6085</v>
      </c>
      <c r="K161" s="9">
        <v>0</v>
      </c>
      <c r="L161" s="9">
        <v>0</v>
      </c>
      <c r="M161" s="9">
        <v>-6085</v>
      </c>
      <c r="N161" s="7">
        <f t="shared" si="54"/>
        <v>0</v>
      </c>
      <c r="O161" s="8" t="s">
        <v>318</v>
      </c>
      <c r="P161" s="9">
        <v>0</v>
      </c>
      <c r="Q161" s="9">
        <v>0</v>
      </c>
      <c r="R161" s="9">
        <v>0</v>
      </c>
      <c r="S161" s="8" t="s">
        <v>318</v>
      </c>
      <c r="T161" s="9">
        <v>0</v>
      </c>
      <c r="U161" s="9">
        <v>6085</v>
      </c>
      <c r="V161" s="8" t="s">
        <v>318</v>
      </c>
      <c r="W161" s="9">
        <v>0</v>
      </c>
      <c r="X161" s="9">
        <f t="shared" si="55"/>
        <v>6085</v>
      </c>
      <c r="Y161" s="9">
        <f t="shared" si="56"/>
        <v>-6085</v>
      </c>
      <c r="Z161" s="7">
        <f t="shared" si="57"/>
        <v>0</v>
      </c>
      <c r="AA161" s="8" t="s">
        <v>318</v>
      </c>
    </row>
    <row r="162" spans="1:27" hidden="1" outlineLevel="1" x14ac:dyDescent="0.25">
      <c r="A162" t="s">
        <v>318</v>
      </c>
      <c r="B162" s="8" t="s">
        <v>318</v>
      </c>
      <c r="C162" s="8" t="s">
        <v>233</v>
      </c>
      <c r="D162" s="9">
        <v>0</v>
      </c>
      <c r="E162" s="9">
        <v>0</v>
      </c>
      <c r="F162" s="9">
        <v>0</v>
      </c>
      <c r="G162" s="9">
        <v>0</v>
      </c>
      <c r="H162" s="7">
        <f t="shared" si="53"/>
        <v>0</v>
      </c>
      <c r="I162" s="8" t="s">
        <v>318</v>
      </c>
      <c r="J162" s="9">
        <v>129.04</v>
      </c>
      <c r="K162" s="9">
        <v>0</v>
      </c>
      <c r="L162" s="9">
        <v>0</v>
      </c>
      <c r="M162" s="9">
        <v>-129.04</v>
      </c>
      <c r="N162" s="7">
        <f t="shared" si="54"/>
        <v>0</v>
      </c>
      <c r="O162" s="8" t="s">
        <v>318</v>
      </c>
      <c r="P162" s="9">
        <v>0</v>
      </c>
      <c r="Q162" s="9">
        <v>0</v>
      </c>
      <c r="R162" s="9">
        <v>0</v>
      </c>
      <c r="S162" s="8" t="s">
        <v>318</v>
      </c>
      <c r="T162" s="9">
        <v>0</v>
      </c>
      <c r="U162" s="9">
        <v>129.04</v>
      </c>
      <c r="V162" s="8" t="s">
        <v>318</v>
      </c>
      <c r="W162" s="9">
        <v>0</v>
      </c>
      <c r="X162" s="9">
        <f t="shared" si="55"/>
        <v>129.04</v>
      </c>
      <c r="Y162" s="9">
        <f t="shared" si="56"/>
        <v>-129.04</v>
      </c>
      <c r="Z162" s="7">
        <f t="shared" si="57"/>
        <v>0</v>
      </c>
      <c r="AA162" s="8" t="s">
        <v>318</v>
      </c>
    </row>
    <row r="163" spans="1:27" hidden="1" outlineLevel="1" x14ac:dyDescent="0.25">
      <c r="A163" t="s">
        <v>318</v>
      </c>
      <c r="B163" s="8" t="s">
        <v>318</v>
      </c>
      <c r="C163" s="8" t="s">
        <v>235</v>
      </c>
      <c r="D163" s="9">
        <v>6153.68</v>
      </c>
      <c r="E163" s="9">
        <v>0</v>
      </c>
      <c r="F163" s="9">
        <v>0</v>
      </c>
      <c r="G163" s="9">
        <v>-6153.68</v>
      </c>
      <c r="H163" s="7">
        <f t="shared" si="53"/>
        <v>0</v>
      </c>
      <c r="I163" s="8" t="s">
        <v>318</v>
      </c>
      <c r="J163" s="9">
        <v>21917.040000000001</v>
      </c>
      <c r="K163" s="9">
        <v>17077</v>
      </c>
      <c r="L163" s="9">
        <v>0</v>
      </c>
      <c r="M163" s="9">
        <v>-4840.04</v>
      </c>
      <c r="N163" s="7">
        <f t="shared" si="54"/>
        <v>1.2834244890788782</v>
      </c>
      <c r="O163" s="8" t="s">
        <v>318</v>
      </c>
      <c r="P163" s="9">
        <v>16490.18</v>
      </c>
      <c r="Q163" s="9">
        <v>17077</v>
      </c>
      <c r="R163" s="9">
        <v>-586.82000000000005</v>
      </c>
      <c r="S163" s="8" t="s">
        <v>318</v>
      </c>
      <c r="T163" s="9">
        <v>17077</v>
      </c>
      <c r="U163" s="9">
        <v>21917.040000000001</v>
      </c>
      <c r="V163" s="8" t="s">
        <v>318</v>
      </c>
      <c r="W163" s="9">
        <v>0</v>
      </c>
      <c r="X163" s="9">
        <f t="shared" si="55"/>
        <v>21917.040000000001</v>
      </c>
      <c r="Y163" s="9">
        <f t="shared" si="56"/>
        <v>-4840.0400000000009</v>
      </c>
      <c r="Z163" s="7">
        <f t="shared" si="57"/>
        <v>-0.28342448907887807</v>
      </c>
      <c r="AA163" s="8" t="s">
        <v>318</v>
      </c>
    </row>
    <row r="164" spans="1:27" hidden="1" outlineLevel="1" x14ac:dyDescent="0.25">
      <c r="A164" t="s">
        <v>318</v>
      </c>
      <c r="B164" s="8" t="s">
        <v>318</v>
      </c>
      <c r="C164" s="8" t="s">
        <v>236</v>
      </c>
      <c r="D164" s="9">
        <v>0</v>
      </c>
      <c r="E164" s="9">
        <v>0</v>
      </c>
      <c r="F164" s="9">
        <v>0</v>
      </c>
      <c r="G164" s="9">
        <v>0</v>
      </c>
      <c r="H164" s="7">
        <f t="shared" si="53"/>
        <v>0</v>
      </c>
      <c r="I164" s="8" t="s">
        <v>318</v>
      </c>
      <c r="J164" s="9">
        <v>0</v>
      </c>
      <c r="K164" s="9">
        <v>1450</v>
      </c>
      <c r="L164" s="9">
        <v>0</v>
      </c>
      <c r="M164" s="9">
        <v>1450</v>
      </c>
      <c r="N164" s="7">
        <f t="shared" si="54"/>
        <v>0</v>
      </c>
      <c r="O164" s="8" t="s">
        <v>318</v>
      </c>
      <c r="P164" s="9">
        <v>1450</v>
      </c>
      <c r="Q164" s="9">
        <v>1450</v>
      </c>
      <c r="R164" s="9">
        <v>0</v>
      </c>
      <c r="S164" s="8" t="s">
        <v>318</v>
      </c>
      <c r="T164" s="9">
        <v>1450</v>
      </c>
      <c r="U164" s="9">
        <v>0</v>
      </c>
      <c r="V164" s="8" t="s">
        <v>318</v>
      </c>
      <c r="W164" s="9">
        <v>0</v>
      </c>
      <c r="X164" s="9">
        <f t="shared" si="55"/>
        <v>0</v>
      </c>
      <c r="Y164" s="9">
        <f t="shared" si="56"/>
        <v>1450</v>
      </c>
      <c r="Z164" s="7">
        <f t="shared" si="57"/>
        <v>1</v>
      </c>
      <c r="AA164" s="8" t="s">
        <v>318</v>
      </c>
    </row>
    <row r="165" spans="1:27" hidden="1" outlineLevel="1" x14ac:dyDescent="0.25">
      <c r="A165" t="s">
        <v>318</v>
      </c>
      <c r="B165" s="8" t="s">
        <v>318</v>
      </c>
      <c r="C165" s="8" t="s">
        <v>237</v>
      </c>
      <c r="D165" s="9">
        <v>0</v>
      </c>
      <c r="E165" s="9">
        <v>0</v>
      </c>
      <c r="F165" s="9">
        <v>0</v>
      </c>
      <c r="G165" s="9">
        <v>0</v>
      </c>
      <c r="H165" s="7">
        <f t="shared" si="53"/>
        <v>0</v>
      </c>
      <c r="I165" s="8" t="s">
        <v>318</v>
      </c>
      <c r="J165" s="9">
        <v>30.81</v>
      </c>
      <c r="K165" s="9">
        <v>0</v>
      </c>
      <c r="L165" s="9">
        <v>0</v>
      </c>
      <c r="M165" s="9">
        <v>-30.81</v>
      </c>
      <c r="N165" s="7">
        <f t="shared" si="54"/>
        <v>0</v>
      </c>
      <c r="O165" s="8" t="s">
        <v>318</v>
      </c>
      <c r="P165" s="9">
        <v>0</v>
      </c>
      <c r="Q165" s="9">
        <v>0</v>
      </c>
      <c r="R165" s="9">
        <v>0</v>
      </c>
      <c r="S165" s="8" t="s">
        <v>318</v>
      </c>
      <c r="T165" s="9">
        <v>0</v>
      </c>
      <c r="U165" s="9">
        <v>30.81</v>
      </c>
      <c r="V165" s="8" t="s">
        <v>318</v>
      </c>
      <c r="W165" s="9">
        <v>0</v>
      </c>
      <c r="X165" s="9">
        <f t="shared" si="55"/>
        <v>30.81</v>
      </c>
      <c r="Y165" s="9">
        <f t="shared" si="56"/>
        <v>-30.81</v>
      </c>
      <c r="Z165" s="7">
        <f t="shared" si="57"/>
        <v>0</v>
      </c>
      <c r="AA165" s="8" t="s">
        <v>318</v>
      </c>
    </row>
    <row r="166" spans="1:27" hidden="1" outlineLevel="1" x14ac:dyDescent="0.25">
      <c r="A166" t="s">
        <v>318</v>
      </c>
      <c r="B166" s="8" t="s">
        <v>318</v>
      </c>
      <c r="C166" s="8" t="s">
        <v>239</v>
      </c>
      <c r="D166" s="9">
        <v>0</v>
      </c>
      <c r="E166" s="9">
        <v>0</v>
      </c>
      <c r="F166" s="9">
        <v>0</v>
      </c>
      <c r="G166" s="9">
        <v>0</v>
      </c>
      <c r="H166" s="7">
        <f t="shared" si="53"/>
        <v>0</v>
      </c>
      <c r="I166" s="8" t="s">
        <v>318</v>
      </c>
      <c r="J166" s="9">
        <v>0</v>
      </c>
      <c r="K166" s="9">
        <v>90.18</v>
      </c>
      <c r="L166" s="9">
        <v>0</v>
      </c>
      <c r="M166" s="9">
        <v>90.18</v>
      </c>
      <c r="N166" s="7">
        <f t="shared" si="54"/>
        <v>0</v>
      </c>
      <c r="O166" s="8" t="s">
        <v>318</v>
      </c>
      <c r="P166" s="9">
        <v>0</v>
      </c>
      <c r="Q166" s="9">
        <v>90.18</v>
      </c>
      <c r="R166" s="9">
        <v>-90.18</v>
      </c>
      <c r="S166" s="8" t="s">
        <v>318</v>
      </c>
      <c r="T166" s="9">
        <v>90.18</v>
      </c>
      <c r="U166" s="9">
        <v>0</v>
      </c>
      <c r="V166" s="8" t="s">
        <v>318</v>
      </c>
      <c r="W166" s="9">
        <v>0</v>
      </c>
      <c r="X166" s="9">
        <f t="shared" si="55"/>
        <v>0</v>
      </c>
      <c r="Y166" s="9">
        <f t="shared" si="56"/>
        <v>90.18</v>
      </c>
      <c r="Z166" s="7">
        <f t="shared" si="57"/>
        <v>1</v>
      </c>
      <c r="AA166" s="8" t="s">
        <v>318</v>
      </c>
    </row>
    <row r="167" spans="1:27" collapsed="1" x14ac:dyDescent="0.25">
      <c r="A167" t="s">
        <v>318</v>
      </c>
      <c r="B167" s="25" t="s">
        <v>241</v>
      </c>
      <c r="C167" s="25"/>
      <c r="D167" s="16">
        <f>SUM(D168:D180)</f>
        <v>659.19</v>
      </c>
      <c r="E167" s="16">
        <f>SUM(E168:E180)</f>
        <v>347.15999999999997</v>
      </c>
      <c r="F167" s="16">
        <f>SUM(F168:F180)</f>
        <v>0</v>
      </c>
      <c r="G167" s="16">
        <f>SUM(G168:G180)</f>
        <v>-312.03000000000009</v>
      </c>
      <c r="H167" s="17">
        <f t="shared" si="53"/>
        <v>1.8988074662979608</v>
      </c>
      <c r="I167" s="15" t="s">
        <v>318</v>
      </c>
      <c r="J167" s="16">
        <f>SUM(J168:J180)</f>
        <v>15270.95</v>
      </c>
      <c r="K167" s="16">
        <f>SUM(K168:K180)</f>
        <v>14594.45</v>
      </c>
      <c r="L167" s="16">
        <f>SUM(L168:L180)</f>
        <v>0</v>
      </c>
      <c r="M167" s="16">
        <f>SUM(M168:M180)</f>
        <v>-676.50000000000034</v>
      </c>
      <c r="N167" s="17">
        <f t="shared" si="54"/>
        <v>1.0463532370181816</v>
      </c>
      <c r="O167" s="15" t="s">
        <v>318</v>
      </c>
      <c r="P167" s="16">
        <f>SUM(P168:P180)</f>
        <v>7444.45</v>
      </c>
      <c r="Q167" s="16">
        <f>SUM(Q168:Q180)</f>
        <v>14594.45</v>
      </c>
      <c r="R167" s="16">
        <f>SUM(R168:R180)</f>
        <v>-7150</v>
      </c>
      <c r="S167" s="15" t="s">
        <v>318</v>
      </c>
      <c r="T167" s="16">
        <f t="shared" ref="T167:Y167" si="58">SUM(T168:T180)</f>
        <v>14594.45</v>
      </c>
      <c r="U167" s="16">
        <f t="shared" si="58"/>
        <v>15270.95</v>
      </c>
      <c r="V167" s="16">
        <f t="shared" si="58"/>
        <v>0</v>
      </c>
      <c r="W167" s="16">
        <f t="shared" si="58"/>
        <v>0</v>
      </c>
      <c r="X167" s="16">
        <f t="shared" si="58"/>
        <v>15270.95</v>
      </c>
      <c r="Y167" s="16">
        <f t="shared" si="58"/>
        <v>-676.50000000000034</v>
      </c>
      <c r="Z167" s="17">
        <f t="shared" si="57"/>
        <v>-4.6353237018181587E-2</v>
      </c>
      <c r="AA167" s="16"/>
    </row>
    <row r="168" spans="1:27" hidden="1" outlineLevel="1" x14ac:dyDescent="0.25">
      <c r="A168" t="s">
        <v>318</v>
      </c>
      <c r="B168" s="8" t="s">
        <v>318</v>
      </c>
      <c r="C168" s="8" t="s">
        <v>242</v>
      </c>
      <c r="D168" s="9">
        <v>366.26</v>
      </c>
      <c r="E168" s="9">
        <v>0</v>
      </c>
      <c r="F168" s="9">
        <v>0</v>
      </c>
      <c r="G168" s="9">
        <v>-366.26</v>
      </c>
      <c r="H168" s="7">
        <f t="shared" si="53"/>
        <v>0</v>
      </c>
      <c r="I168" s="8" t="s">
        <v>318</v>
      </c>
      <c r="J168" s="9">
        <v>6617.49</v>
      </c>
      <c r="K168" s="9">
        <v>2824</v>
      </c>
      <c r="L168" s="9">
        <v>0</v>
      </c>
      <c r="M168" s="9">
        <v>-3793.49</v>
      </c>
      <c r="N168" s="7">
        <f t="shared" si="54"/>
        <v>2.3433038243626063</v>
      </c>
      <c r="O168" s="8" t="s">
        <v>318</v>
      </c>
      <c r="P168" s="9">
        <v>2824</v>
      </c>
      <c r="Q168" s="9">
        <v>2824</v>
      </c>
      <c r="R168" s="9">
        <v>0</v>
      </c>
      <c r="S168" s="8" t="s">
        <v>318</v>
      </c>
      <c r="T168" s="9">
        <v>2824</v>
      </c>
      <c r="U168" s="9">
        <v>6617.49</v>
      </c>
      <c r="V168" s="8" t="s">
        <v>318</v>
      </c>
      <c r="W168" s="9">
        <v>0</v>
      </c>
      <c r="X168" s="9">
        <f t="shared" ref="X168:X180" si="59">U168+IF(V168 = "", 0, V168)+W168</f>
        <v>6617.49</v>
      </c>
      <c r="Y168" s="9">
        <f t="shared" ref="Y168:Y180" si="60">T168-X168</f>
        <v>-3793.49</v>
      </c>
      <c r="Z168" s="7">
        <f t="shared" si="57"/>
        <v>-1.3433038243626061</v>
      </c>
      <c r="AA168" s="8" t="s">
        <v>318</v>
      </c>
    </row>
    <row r="169" spans="1:27" hidden="1" outlineLevel="1" x14ac:dyDescent="0.25">
      <c r="A169" t="s">
        <v>318</v>
      </c>
      <c r="B169" s="8" t="s">
        <v>318</v>
      </c>
      <c r="C169" s="8" t="s">
        <v>243</v>
      </c>
      <c r="D169" s="9">
        <v>119.85</v>
      </c>
      <c r="E169" s="9">
        <v>0</v>
      </c>
      <c r="F169" s="9">
        <v>0</v>
      </c>
      <c r="G169" s="9">
        <v>-119.85</v>
      </c>
      <c r="H169" s="7">
        <f t="shared" si="53"/>
        <v>0</v>
      </c>
      <c r="I169" s="8" t="s">
        <v>318</v>
      </c>
      <c r="J169" s="9">
        <v>3112.35</v>
      </c>
      <c r="K169" s="9">
        <v>1875</v>
      </c>
      <c r="L169" s="9">
        <v>0</v>
      </c>
      <c r="M169" s="9">
        <v>-1237.3499999999999</v>
      </c>
      <c r="N169" s="7">
        <f t="shared" si="54"/>
        <v>1.6599200000000001</v>
      </c>
      <c r="O169" s="8" t="s">
        <v>318</v>
      </c>
      <c r="P169" s="9">
        <v>1100</v>
      </c>
      <c r="Q169" s="9">
        <v>1875</v>
      </c>
      <c r="R169" s="9">
        <v>-775</v>
      </c>
      <c r="S169" s="8" t="s">
        <v>318</v>
      </c>
      <c r="T169" s="9">
        <v>1875</v>
      </c>
      <c r="U169" s="9">
        <v>3112.35</v>
      </c>
      <c r="V169" s="8" t="s">
        <v>318</v>
      </c>
      <c r="W169" s="9">
        <v>0</v>
      </c>
      <c r="X169" s="9">
        <f t="shared" si="59"/>
        <v>3112.35</v>
      </c>
      <c r="Y169" s="9">
        <f t="shared" si="60"/>
        <v>-1237.3499999999999</v>
      </c>
      <c r="Z169" s="7">
        <f t="shared" si="57"/>
        <v>-0.65991999999999995</v>
      </c>
      <c r="AA169" s="8" t="s">
        <v>318</v>
      </c>
    </row>
    <row r="170" spans="1:27" hidden="1" outlineLevel="1" x14ac:dyDescent="0.25">
      <c r="A170" t="s">
        <v>318</v>
      </c>
      <c r="B170" s="8" t="s">
        <v>318</v>
      </c>
      <c r="C170" s="8" t="s">
        <v>244</v>
      </c>
      <c r="D170" s="9">
        <v>0</v>
      </c>
      <c r="E170" s="9">
        <v>0</v>
      </c>
      <c r="F170" s="9">
        <v>0</v>
      </c>
      <c r="G170" s="9">
        <v>0</v>
      </c>
      <c r="H170" s="7">
        <f t="shared" si="53"/>
        <v>0</v>
      </c>
      <c r="I170" s="8" t="s">
        <v>318</v>
      </c>
      <c r="J170" s="9">
        <v>783</v>
      </c>
      <c r="K170" s="9">
        <v>0</v>
      </c>
      <c r="L170" s="9">
        <v>0</v>
      </c>
      <c r="M170" s="9">
        <v>-783</v>
      </c>
      <c r="N170" s="7">
        <f t="shared" si="54"/>
        <v>0</v>
      </c>
      <c r="O170" s="8" t="s">
        <v>318</v>
      </c>
      <c r="P170" s="9">
        <v>0</v>
      </c>
      <c r="Q170" s="9">
        <v>0</v>
      </c>
      <c r="R170" s="9">
        <v>0</v>
      </c>
      <c r="S170" s="8" t="s">
        <v>318</v>
      </c>
      <c r="T170" s="9">
        <v>0</v>
      </c>
      <c r="U170" s="9">
        <v>783</v>
      </c>
      <c r="V170" s="8" t="s">
        <v>318</v>
      </c>
      <c r="W170" s="9">
        <v>0</v>
      </c>
      <c r="X170" s="9">
        <f t="shared" si="59"/>
        <v>783</v>
      </c>
      <c r="Y170" s="9">
        <f t="shared" si="60"/>
        <v>-783</v>
      </c>
      <c r="Z170" s="7">
        <f t="shared" si="57"/>
        <v>0</v>
      </c>
      <c r="AA170" s="8" t="s">
        <v>318</v>
      </c>
    </row>
    <row r="171" spans="1:27" hidden="1" outlineLevel="1" x14ac:dyDescent="0.25">
      <c r="A171" t="s">
        <v>318</v>
      </c>
      <c r="B171" s="8" t="s">
        <v>318</v>
      </c>
      <c r="C171" s="8" t="s">
        <v>245</v>
      </c>
      <c r="D171" s="9">
        <v>0</v>
      </c>
      <c r="E171" s="9">
        <v>41.67</v>
      </c>
      <c r="F171" s="9">
        <v>0</v>
      </c>
      <c r="G171" s="9">
        <v>41.67</v>
      </c>
      <c r="H171" s="7">
        <f t="shared" si="53"/>
        <v>0</v>
      </c>
      <c r="I171" s="8" t="s">
        <v>318</v>
      </c>
      <c r="J171" s="9">
        <v>196.96</v>
      </c>
      <c r="K171" s="9">
        <v>500</v>
      </c>
      <c r="L171" s="9">
        <v>0</v>
      </c>
      <c r="M171" s="9">
        <v>303.04000000000002</v>
      </c>
      <c r="N171" s="7">
        <f t="shared" si="54"/>
        <v>0.39391999999999999</v>
      </c>
      <c r="O171" s="8" t="s">
        <v>318</v>
      </c>
      <c r="P171" s="9">
        <v>750</v>
      </c>
      <c r="Q171" s="9">
        <v>500</v>
      </c>
      <c r="R171" s="9">
        <v>250</v>
      </c>
      <c r="S171" s="8" t="s">
        <v>318</v>
      </c>
      <c r="T171" s="9">
        <v>500</v>
      </c>
      <c r="U171" s="9">
        <v>196.96</v>
      </c>
      <c r="V171" s="8" t="s">
        <v>318</v>
      </c>
      <c r="W171" s="9">
        <v>0</v>
      </c>
      <c r="X171" s="9">
        <f t="shared" si="59"/>
        <v>196.96</v>
      </c>
      <c r="Y171" s="9">
        <f t="shared" si="60"/>
        <v>303.03999999999996</v>
      </c>
      <c r="Z171" s="7">
        <f t="shared" si="57"/>
        <v>0.60607999999999995</v>
      </c>
      <c r="AA171" s="8" t="s">
        <v>318</v>
      </c>
    </row>
    <row r="172" spans="1:27" hidden="1" outlineLevel="1" x14ac:dyDescent="0.25">
      <c r="A172" t="s">
        <v>318</v>
      </c>
      <c r="B172" s="8" t="s">
        <v>318</v>
      </c>
      <c r="C172" s="8" t="s">
        <v>254</v>
      </c>
      <c r="D172" s="9">
        <v>0</v>
      </c>
      <c r="E172" s="9">
        <v>0</v>
      </c>
      <c r="F172" s="9">
        <v>0</v>
      </c>
      <c r="G172" s="9">
        <v>0</v>
      </c>
      <c r="H172" s="7">
        <f t="shared" si="53"/>
        <v>0</v>
      </c>
      <c r="I172" s="8" t="s">
        <v>318</v>
      </c>
      <c r="J172" s="9">
        <v>0</v>
      </c>
      <c r="K172" s="9">
        <v>5600</v>
      </c>
      <c r="L172" s="9">
        <v>0</v>
      </c>
      <c r="M172" s="9">
        <v>5600</v>
      </c>
      <c r="N172" s="7">
        <f t="shared" si="54"/>
        <v>0</v>
      </c>
      <c r="O172" s="8" t="s">
        <v>318</v>
      </c>
      <c r="P172" s="9">
        <v>0</v>
      </c>
      <c r="Q172" s="9">
        <v>5600</v>
      </c>
      <c r="R172" s="9">
        <v>-5600</v>
      </c>
      <c r="S172" s="8" t="s">
        <v>318</v>
      </c>
      <c r="T172" s="9">
        <v>5600</v>
      </c>
      <c r="U172" s="9">
        <v>0</v>
      </c>
      <c r="V172" s="8" t="s">
        <v>318</v>
      </c>
      <c r="W172" s="9">
        <v>0</v>
      </c>
      <c r="X172" s="9">
        <f t="shared" si="59"/>
        <v>0</v>
      </c>
      <c r="Y172" s="9">
        <f t="shared" si="60"/>
        <v>5600</v>
      </c>
      <c r="Z172" s="7">
        <f t="shared" si="57"/>
        <v>1</v>
      </c>
      <c r="AA172" s="8" t="s">
        <v>318</v>
      </c>
    </row>
    <row r="173" spans="1:27" hidden="1" outlineLevel="1" x14ac:dyDescent="0.25">
      <c r="A173" t="s">
        <v>318</v>
      </c>
      <c r="B173" s="8" t="s">
        <v>318</v>
      </c>
      <c r="C173" s="8" t="s">
        <v>247</v>
      </c>
      <c r="D173" s="9">
        <v>0</v>
      </c>
      <c r="E173" s="9">
        <v>0</v>
      </c>
      <c r="F173" s="9">
        <v>0</v>
      </c>
      <c r="G173" s="9">
        <v>0</v>
      </c>
      <c r="H173" s="7">
        <f t="shared" si="53"/>
        <v>0</v>
      </c>
      <c r="I173" s="8" t="s">
        <v>318</v>
      </c>
      <c r="J173" s="9">
        <v>158.61000000000001</v>
      </c>
      <c r="K173" s="9">
        <v>129.5</v>
      </c>
      <c r="L173" s="9">
        <v>0</v>
      </c>
      <c r="M173" s="9">
        <v>-29.11</v>
      </c>
      <c r="N173" s="7">
        <f t="shared" si="54"/>
        <v>1.2247876447876449</v>
      </c>
      <c r="O173" s="8" t="s">
        <v>318</v>
      </c>
      <c r="P173" s="9">
        <v>129.5</v>
      </c>
      <c r="Q173" s="9">
        <v>129.5</v>
      </c>
      <c r="R173" s="9">
        <v>0</v>
      </c>
      <c r="S173" s="8" t="s">
        <v>318</v>
      </c>
      <c r="T173" s="9">
        <v>129.5</v>
      </c>
      <c r="U173" s="9">
        <v>158.61000000000001</v>
      </c>
      <c r="V173" s="8" t="s">
        <v>318</v>
      </c>
      <c r="W173" s="9">
        <v>0</v>
      </c>
      <c r="X173" s="9">
        <f t="shared" si="59"/>
        <v>158.61000000000001</v>
      </c>
      <c r="Y173" s="9">
        <f t="shared" si="60"/>
        <v>-29.110000000000014</v>
      </c>
      <c r="Z173" s="7">
        <f t="shared" si="57"/>
        <v>-0.2247876447876449</v>
      </c>
      <c r="AA173" s="8" t="s">
        <v>318</v>
      </c>
    </row>
    <row r="174" spans="1:27" hidden="1" outlineLevel="1" x14ac:dyDescent="0.25">
      <c r="A174" t="s">
        <v>318</v>
      </c>
      <c r="B174" s="8" t="s">
        <v>318</v>
      </c>
      <c r="C174" s="8" t="s">
        <v>248</v>
      </c>
      <c r="D174" s="9">
        <v>162.75</v>
      </c>
      <c r="E174" s="9">
        <v>74.25</v>
      </c>
      <c r="F174" s="9">
        <v>0</v>
      </c>
      <c r="G174" s="9">
        <v>-88.5</v>
      </c>
      <c r="H174" s="7">
        <f t="shared" si="53"/>
        <v>2.191919191919192</v>
      </c>
      <c r="I174" s="8" t="s">
        <v>318</v>
      </c>
      <c r="J174" s="9">
        <v>853.7</v>
      </c>
      <c r="K174" s="9">
        <v>890.95</v>
      </c>
      <c r="L174" s="9">
        <v>0</v>
      </c>
      <c r="M174" s="9">
        <v>37.25</v>
      </c>
      <c r="N174" s="7">
        <f t="shared" si="54"/>
        <v>0.95819069532521461</v>
      </c>
      <c r="O174" s="8" t="s">
        <v>318</v>
      </c>
      <c r="P174" s="9">
        <v>890.95</v>
      </c>
      <c r="Q174" s="9">
        <v>890.95</v>
      </c>
      <c r="R174" s="9">
        <v>0</v>
      </c>
      <c r="S174" s="8" t="s">
        <v>318</v>
      </c>
      <c r="T174" s="9">
        <v>890.95</v>
      </c>
      <c r="U174" s="9">
        <v>853.7</v>
      </c>
      <c r="V174" s="8" t="s">
        <v>318</v>
      </c>
      <c r="W174" s="9">
        <v>0</v>
      </c>
      <c r="X174" s="9">
        <f t="shared" si="59"/>
        <v>853.7</v>
      </c>
      <c r="Y174" s="9">
        <f t="shared" si="60"/>
        <v>37.25</v>
      </c>
      <c r="Z174" s="7">
        <f t="shared" si="57"/>
        <v>4.1809304674785337E-2</v>
      </c>
      <c r="AA174" s="8" t="s">
        <v>318</v>
      </c>
    </row>
    <row r="175" spans="1:27" hidden="1" outlineLevel="1" x14ac:dyDescent="0.25">
      <c r="A175" t="s">
        <v>318</v>
      </c>
      <c r="B175" s="8" t="s">
        <v>318</v>
      </c>
      <c r="C175" s="8" t="s">
        <v>255</v>
      </c>
      <c r="D175" s="9">
        <v>0</v>
      </c>
      <c r="E175" s="9">
        <v>0</v>
      </c>
      <c r="F175" s="9">
        <v>0</v>
      </c>
      <c r="G175" s="9">
        <v>0</v>
      </c>
      <c r="H175" s="7">
        <f t="shared" si="53"/>
        <v>0</v>
      </c>
      <c r="I175" s="8" t="s">
        <v>318</v>
      </c>
      <c r="J175" s="9">
        <v>48.33</v>
      </c>
      <c r="K175" s="9">
        <v>0</v>
      </c>
      <c r="L175" s="9">
        <v>0</v>
      </c>
      <c r="M175" s="9">
        <v>-48.33</v>
      </c>
      <c r="N175" s="7">
        <f t="shared" si="54"/>
        <v>0</v>
      </c>
      <c r="O175" s="8" t="s">
        <v>318</v>
      </c>
      <c r="P175" s="9">
        <v>0</v>
      </c>
      <c r="Q175" s="9">
        <v>0</v>
      </c>
      <c r="R175" s="9">
        <v>0</v>
      </c>
      <c r="S175" s="8" t="s">
        <v>318</v>
      </c>
      <c r="T175" s="9">
        <v>0</v>
      </c>
      <c r="U175" s="9">
        <v>48.33</v>
      </c>
      <c r="V175" s="8" t="s">
        <v>318</v>
      </c>
      <c r="W175" s="9">
        <v>0</v>
      </c>
      <c r="X175" s="9">
        <f t="shared" si="59"/>
        <v>48.33</v>
      </c>
      <c r="Y175" s="9">
        <f t="shared" si="60"/>
        <v>-48.33</v>
      </c>
      <c r="Z175" s="7">
        <f t="shared" si="57"/>
        <v>0</v>
      </c>
      <c r="AA175" s="8" t="s">
        <v>318</v>
      </c>
    </row>
    <row r="176" spans="1:27" hidden="1" outlineLevel="1" x14ac:dyDescent="0.25">
      <c r="A176" t="s">
        <v>318</v>
      </c>
      <c r="B176" s="8" t="s">
        <v>318</v>
      </c>
      <c r="C176" s="8" t="s">
        <v>249</v>
      </c>
      <c r="D176" s="9">
        <v>0</v>
      </c>
      <c r="E176" s="9">
        <v>77.08</v>
      </c>
      <c r="F176" s="9">
        <v>0</v>
      </c>
      <c r="G176" s="9">
        <v>77.08</v>
      </c>
      <c r="H176" s="7">
        <f t="shared" si="53"/>
        <v>0</v>
      </c>
      <c r="I176" s="8" t="s">
        <v>318</v>
      </c>
      <c r="J176" s="9">
        <v>0</v>
      </c>
      <c r="K176" s="9">
        <v>925</v>
      </c>
      <c r="L176" s="9">
        <v>0</v>
      </c>
      <c r="M176" s="9">
        <v>925</v>
      </c>
      <c r="N176" s="7">
        <f t="shared" si="54"/>
        <v>0</v>
      </c>
      <c r="O176" s="8" t="s">
        <v>318</v>
      </c>
      <c r="P176" s="9">
        <v>0</v>
      </c>
      <c r="Q176" s="9">
        <v>925</v>
      </c>
      <c r="R176" s="9">
        <v>-925</v>
      </c>
      <c r="S176" s="8" t="s">
        <v>318</v>
      </c>
      <c r="T176" s="9">
        <v>925</v>
      </c>
      <c r="U176" s="9">
        <v>0</v>
      </c>
      <c r="V176" s="8" t="s">
        <v>318</v>
      </c>
      <c r="W176" s="9">
        <v>0</v>
      </c>
      <c r="X176" s="9">
        <f t="shared" si="59"/>
        <v>0</v>
      </c>
      <c r="Y176" s="9">
        <f t="shared" si="60"/>
        <v>925</v>
      </c>
      <c r="Z176" s="7">
        <f t="shared" si="57"/>
        <v>1</v>
      </c>
      <c r="AA176" s="8" t="s">
        <v>318</v>
      </c>
    </row>
    <row r="177" spans="1:27" hidden="1" outlineLevel="1" x14ac:dyDescent="0.25">
      <c r="A177" t="s">
        <v>318</v>
      </c>
      <c r="B177" s="8" t="s">
        <v>318</v>
      </c>
      <c r="C177" s="8" t="s">
        <v>250</v>
      </c>
      <c r="D177" s="9">
        <v>0</v>
      </c>
      <c r="E177" s="9">
        <v>0</v>
      </c>
      <c r="F177" s="9">
        <v>0</v>
      </c>
      <c r="G177" s="9">
        <v>0</v>
      </c>
      <c r="H177" s="7">
        <f t="shared" si="53"/>
        <v>0</v>
      </c>
      <c r="I177" s="8" t="s">
        <v>318</v>
      </c>
      <c r="J177" s="9">
        <v>25.36</v>
      </c>
      <c r="K177" s="9">
        <v>0</v>
      </c>
      <c r="L177" s="9">
        <v>0</v>
      </c>
      <c r="M177" s="9">
        <v>-25.36</v>
      </c>
      <c r="N177" s="7">
        <f t="shared" si="54"/>
        <v>0</v>
      </c>
      <c r="O177" s="8" t="s">
        <v>318</v>
      </c>
      <c r="P177" s="9">
        <v>0</v>
      </c>
      <c r="Q177" s="9">
        <v>0</v>
      </c>
      <c r="R177" s="9">
        <v>0</v>
      </c>
      <c r="S177" s="8" t="s">
        <v>318</v>
      </c>
      <c r="T177" s="9">
        <v>0</v>
      </c>
      <c r="U177" s="9">
        <v>25.36</v>
      </c>
      <c r="V177" s="8" t="s">
        <v>318</v>
      </c>
      <c r="W177" s="9">
        <v>0</v>
      </c>
      <c r="X177" s="9">
        <f t="shared" si="59"/>
        <v>25.36</v>
      </c>
      <c r="Y177" s="9">
        <f t="shared" si="60"/>
        <v>-25.36</v>
      </c>
      <c r="Z177" s="7">
        <f t="shared" si="57"/>
        <v>0</v>
      </c>
      <c r="AA177" s="8" t="s">
        <v>318</v>
      </c>
    </row>
    <row r="178" spans="1:27" hidden="1" outlineLevel="1" x14ac:dyDescent="0.25">
      <c r="A178" t="s">
        <v>318</v>
      </c>
      <c r="B178" s="8" t="s">
        <v>318</v>
      </c>
      <c r="C178" s="8" t="s">
        <v>251</v>
      </c>
      <c r="D178" s="9">
        <v>0</v>
      </c>
      <c r="E178" s="9">
        <v>70.83</v>
      </c>
      <c r="F178" s="9">
        <v>0</v>
      </c>
      <c r="G178" s="9">
        <v>70.83</v>
      </c>
      <c r="H178" s="7">
        <f t="shared" si="53"/>
        <v>0</v>
      </c>
      <c r="I178" s="8" t="s">
        <v>318</v>
      </c>
      <c r="J178" s="9">
        <v>1955.99</v>
      </c>
      <c r="K178" s="9">
        <v>850</v>
      </c>
      <c r="L178" s="9">
        <v>0</v>
      </c>
      <c r="M178" s="9">
        <v>-1105.99</v>
      </c>
      <c r="N178" s="7">
        <f t="shared" si="54"/>
        <v>2.301164705882353</v>
      </c>
      <c r="O178" s="8" t="s">
        <v>318</v>
      </c>
      <c r="P178" s="9">
        <v>750</v>
      </c>
      <c r="Q178" s="9">
        <v>850</v>
      </c>
      <c r="R178" s="9">
        <v>-100</v>
      </c>
      <c r="S178" s="8" t="s">
        <v>318</v>
      </c>
      <c r="T178" s="9">
        <v>850</v>
      </c>
      <c r="U178" s="9">
        <v>1955.99</v>
      </c>
      <c r="V178" s="8" t="s">
        <v>318</v>
      </c>
      <c r="W178" s="9">
        <v>0</v>
      </c>
      <c r="X178" s="9">
        <f t="shared" si="59"/>
        <v>1955.99</v>
      </c>
      <c r="Y178" s="9">
        <f t="shared" si="60"/>
        <v>-1105.99</v>
      </c>
      <c r="Z178" s="7">
        <f t="shared" si="57"/>
        <v>-1.301164705882353</v>
      </c>
      <c r="AA178" s="8" t="s">
        <v>318</v>
      </c>
    </row>
    <row r="179" spans="1:27" hidden="1" outlineLevel="1" x14ac:dyDescent="0.25">
      <c r="A179" t="s">
        <v>318</v>
      </c>
      <c r="B179" s="8" t="s">
        <v>318</v>
      </c>
      <c r="C179" s="8" t="s">
        <v>256</v>
      </c>
      <c r="D179" s="9">
        <v>0</v>
      </c>
      <c r="E179" s="9">
        <v>83.33</v>
      </c>
      <c r="F179" s="9">
        <v>0</v>
      </c>
      <c r="G179" s="9">
        <v>83.33</v>
      </c>
      <c r="H179" s="7">
        <f t="shared" si="53"/>
        <v>0</v>
      </c>
      <c r="I179" s="8" t="s">
        <v>318</v>
      </c>
      <c r="J179" s="9">
        <v>0</v>
      </c>
      <c r="K179" s="9">
        <v>1000</v>
      </c>
      <c r="L179" s="9">
        <v>0</v>
      </c>
      <c r="M179" s="9">
        <v>1000</v>
      </c>
      <c r="N179" s="7">
        <f t="shared" si="54"/>
        <v>0</v>
      </c>
      <c r="O179" s="8" t="s">
        <v>318</v>
      </c>
      <c r="P179" s="9">
        <v>0</v>
      </c>
      <c r="Q179" s="9">
        <v>1000</v>
      </c>
      <c r="R179" s="9">
        <v>-1000</v>
      </c>
      <c r="S179" s="8" t="s">
        <v>318</v>
      </c>
      <c r="T179" s="9">
        <v>1000</v>
      </c>
      <c r="U179" s="9">
        <v>0</v>
      </c>
      <c r="V179" s="8" t="s">
        <v>318</v>
      </c>
      <c r="W179" s="9">
        <v>0</v>
      </c>
      <c r="X179" s="9">
        <f t="shared" si="59"/>
        <v>0</v>
      </c>
      <c r="Y179" s="9">
        <f t="shared" si="60"/>
        <v>1000</v>
      </c>
      <c r="Z179" s="7">
        <f t="shared" si="57"/>
        <v>1</v>
      </c>
      <c r="AA179" s="8" t="s">
        <v>318</v>
      </c>
    </row>
    <row r="180" spans="1:27" hidden="1" outlineLevel="1" x14ac:dyDescent="0.25">
      <c r="A180" t="s">
        <v>318</v>
      </c>
      <c r="B180" s="8" t="s">
        <v>318</v>
      </c>
      <c r="C180" s="8" t="s">
        <v>252</v>
      </c>
      <c r="D180" s="9">
        <v>10.33</v>
      </c>
      <c r="E180" s="9">
        <v>0</v>
      </c>
      <c r="F180" s="9">
        <v>0</v>
      </c>
      <c r="G180" s="9">
        <v>-10.33</v>
      </c>
      <c r="H180" s="7">
        <f t="shared" si="53"/>
        <v>0</v>
      </c>
      <c r="I180" s="8" t="s">
        <v>318</v>
      </c>
      <c r="J180" s="9">
        <v>1519.16</v>
      </c>
      <c r="K180" s="9">
        <v>0</v>
      </c>
      <c r="L180" s="9">
        <v>0</v>
      </c>
      <c r="M180" s="9">
        <v>-1519.16</v>
      </c>
      <c r="N180" s="7">
        <f t="shared" si="54"/>
        <v>0</v>
      </c>
      <c r="O180" s="8" t="s">
        <v>318</v>
      </c>
      <c r="P180" s="9">
        <v>1000</v>
      </c>
      <c r="Q180" s="9">
        <v>0</v>
      </c>
      <c r="R180" s="9">
        <v>1000</v>
      </c>
      <c r="S180" s="8" t="s">
        <v>318</v>
      </c>
      <c r="T180" s="9">
        <v>0</v>
      </c>
      <c r="U180" s="9">
        <v>1519.16</v>
      </c>
      <c r="V180" s="8" t="s">
        <v>318</v>
      </c>
      <c r="W180" s="9">
        <v>0</v>
      </c>
      <c r="X180" s="9">
        <f t="shared" si="59"/>
        <v>1519.16</v>
      </c>
      <c r="Y180" s="9">
        <f t="shared" si="60"/>
        <v>-1519.16</v>
      </c>
      <c r="Z180" s="7">
        <f t="shared" si="57"/>
        <v>0</v>
      </c>
      <c r="AA180" s="8" t="s">
        <v>318</v>
      </c>
    </row>
    <row r="181" spans="1:27" collapsed="1" x14ac:dyDescent="0.25">
      <c r="A181" t="s">
        <v>318</v>
      </c>
      <c r="B181" s="25" t="s">
        <v>271</v>
      </c>
      <c r="C181" s="25"/>
      <c r="D181" s="16">
        <f>SUM(D182:D193)</f>
        <v>822.32</v>
      </c>
      <c r="E181" s="16">
        <f>SUM(E182:E193)</f>
        <v>569.79999999999995</v>
      </c>
      <c r="F181" s="16">
        <f>SUM(F182:F193)</f>
        <v>0</v>
      </c>
      <c r="G181" s="16">
        <f>SUM(G182:G193)</f>
        <v>-252.51999999999998</v>
      </c>
      <c r="H181" s="17">
        <f t="shared" si="53"/>
        <v>1.4431730431730434</v>
      </c>
      <c r="I181" s="15" t="s">
        <v>318</v>
      </c>
      <c r="J181" s="16">
        <f>SUM(J182:J193)</f>
        <v>21678.65</v>
      </c>
      <c r="K181" s="16">
        <f>SUM(K182:K193)</f>
        <v>21920.560000000001</v>
      </c>
      <c r="L181" s="16">
        <f>SUM(L182:L193)</f>
        <v>0</v>
      </c>
      <c r="M181" s="16">
        <f>SUM(M182:M193)</f>
        <v>241.91000000000037</v>
      </c>
      <c r="N181" s="17">
        <f t="shared" si="54"/>
        <v>0.98896424178944331</v>
      </c>
      <c r="O181" s="15" t="s">
        <v>318</v>
      </c>
      <c r="P181" s="16">
        <f>SUM(P182:P193)</f>
        <v>31234.54</v>
      </c>
      <c r="Q181" s="16">
        <f>SUM(Q182:Q193)</f>
        <v>21920.560000000001</v>
      </c>
      <c r="R181" s="16">
        <f>SUM(R182:R193)</f>
        <v>9313.98</v>
      </c>
      <c r="S181" s="15" t="s">
        <v>318</v>
      </c>
      <c r="T181" s="16">
        <f t="shared" ref="T181:Y181" si="61">SUM(T182:T193)</f>
        <v>21920.560000000001</v>
      </c>
      <c r="U181" s="16">
        <f t="shared" si="61"/>
        <v>21678.65</v>
      </c>
      <c r="V181" s="16">
        <f t="shared" si="61"/>
        <v>0</v>
      </c>
      <c r="W181" s="16">
        <f t="shared" si="61"/>
        <v>0</v>
      </c>
      <c r="X181" s="16">
        <f t="shared" si="61"/>
        <v>21678.65</v>
      </c>
      <c r="Y181" s="16">
        <f t="shared" si="61"/>
        <v>241.91000000000008</v>
      </c>
      <c r="Z181" s="17">
        <f t="shared" si="57"/>
        <v>1.1035758210556667E-2</v>
      </c>
      <c r="AA181" s="16"/>
    </row>
    <row r="182" spans="1:27" hidden="1" outlineLevel="1" x14ac:dyDescent="0.25">
      <c r="A182" t="s">
        <v>318</v>
      </c>
      <c r="B182" s="8" t="s">
        <v>318</v>
      </c>
      <c r="C182" s="8" t="s">
        <v>272</v>
      </c>
      <c r="D182" s="9">
        <v>0</v>
      </c>
      <c r="E182" s="9">
        <v>0</v>
      </c>
      <c r="F182" s="9">
        <v>0</v>
      </c>
      <c r="G182" s="9">
        <v>0</v>
      </c>
      <c r="H182" s="7">
        <f t="shared" si="53"/>
        <v>0</v>
      </c>
      <c r="I182" s="8" t="s">
        <v>318</v>
      </c>
      <c r="J182" s="9">
        <v>2437.3200000000002</v>
      </c>
      <c r="K182" s="9">
        <v>2437</v>
      </c>
      <c r="L182" s="9">
        <v>0</v>
      </c>
      <c r="M182" s="9">
        <v>-0.32</v>
      </c>
      <c r="N182" s="7">
        <f t="shared" si="54"/>
        <v>1.0001313089864587</v>
      </c>
      <c r="O182" s="8" t="s">
        <v>318</v>
      </c>
      <c r="P182" s="9">
        <v>2242.98</v>
      </c>
      <c r="Q182" s="9">
        <v>2437</v>
      </c>
      <c r="R182" s="9">
        <v>-194.02</v>
      </c>
      <c r="S182" s="8" t="s">
        <v>318</v>
      </c>
      <c r="T182" s="9">
        <v>2437</v>
      </c>
      <c r="U182" s="9">
        <v>2437.3200000000002</v>
      </c>
      <c r="V182" s="8" t="s">
        <v>318</v>
      </c>
      <c r="W182" s="9">
        <v>0</v>
      </c>
      <c r="X182" s="9">
        <f t="shared" ref="X182:X193" si="62">U182+IF(V182 = "", 0, V182)+W182</f>
        <v>2437.3200000000002</v>
      </c>
      <c r="Y182" s="9">
        <f t="shared" ref="Y182:Y193" si="63">T182-X182</f>
        <v>-0.32000000000016371</v>
      </c>
      <c r="Z182" s="7">
        <f t="shared" si="57"/>
        <v>-1.3130898645882794E-4</v>
      </c>
      <c r="AA182" s="8" t="s">
        <v>318</v>
      </c>
    </row>
    <row r="183" spans="1:27" hidden="1" outlineLevel="1" x14ac:dyDescent="0.25">
      <c r="A183" t="s">
        <v>318</v>
      </c>
      <c r="B183" s="8" t="s">
        <v>318</v>
      </c>
      <c r="C183" s="8" t="s">
        <v>284</v>
      </c>
      <c r="D183" s="9">
        <v>0</v>
      </c>
      <c r="E183" s="9">
        <v>0</v>
      </c>
      <c r="F183" s="9">
        <v>0</v>
      </c>
      <c r="G183" s="9">
        <v>0</v>
      </c>
      <c r="H183" s="7">
        <f t="shared" si="53"/>
        <v>0</v>
      </c>
      <c r="I183" s="8" t="s">
        <v>318</v>
      </c>
      <c r="J183" s="9">
        <v>610.15</v>
      </c>
      <c r="K183" s="9">
        <v>0</v>
      </c>
      <c r="L183" s="9">
        <v>0</v>
      </c>
      <c r="M183" s="9">
        <v>-610.15</v>
      </c>
      <c r="N183" s="7">
        <f t="shared" si="54"/>
        <v>0</v>
      </c>
      <c r="O183" s="8" t="s">
        <v>318</v>
      </c>
      <c r="P183" s="9">
        <v>0</v>
      </c>
      <c r="Q183" s="9">
        <v>0</v>
      </c>
      <c r="R183" s="9">
        <v>0</v>
      </c>
      <c r="S183" s="8" t="s">
        <v>318</v>
      </c>
      <c r="T183" s="9">
        <v>0</v>
      </c>
      <c r="U183" s="9">
        <v>610.15</v>
      </c>
      <c r="V183" s="8" t="s">
        <v>318</v>
      </c>
      <c r="W183" s="9">
        <v>0</v>
      </c>
      <c r="X183" s="9">
        <f t="shared" si="62"/>
        <v>610.15</v>
      </c>
      <c r="Y183" s="9">
        <f t="shared" si="63"/>
        <v>-610.15</v>
      </c>
      <c r="Z183" s="7">
        <f t="shared" si="57"/>
        <v>0</v>
      </c>
      <c r="AA183" s="8" t="s">
        <v>318</v>
      </c>
    </row>
    <row r="184" spans="1:27" hidden="1" outlineLevel="1" x14ac:dyDescent="0.25">
      <c r="A184" t="s">
        <v>318</v>
      </c>
      <c r="B184" s="8" t="s">
        <v>318</v>
      </c>
      <c r="C184" s="8" t="s">
        <v>273</v>
      </c>
      <c r="D184" s="9">
        <v>0</v>
      </c>
      <c r="E184" s="9">
        <v>0</v>
      </c>
      <c r="F184" s="9">
        <v>0</v>
      </c>
      <c r="G184" s="9">
        <v>0</v>
      </c>
      <c r="H184" s="7">
        <f t="shared" si="53"/>
        <v>0</v>
      </c>
      <c r="I184" s="8" t="s">
        <v>318</v>
      </c>
      <c r="J184" s="9">
        <v>0</v>
      </c>
      <c r="K184" s="9">
        <v>0</v>
      </c>
      <c r="L184" s="9">
        <v>0</v>
      </c>
      <c r="M184" s="9">
        <v>0</v>
      </c>
      <c r="N184" s="7">
        <f t="shared" si="54"/>
        <v>0</v>
      </c>
      <c r="O184" s="8" t="s">
        <v>318</v>
      </c>
      <c r="P184" s="9">
        <v>1305</v>
      </c>
      <c r="Q184" s="9">
        <v>0</v>
      </c>
      <c r="R184" s="9">
        <v>1305</v>
      </c>
      <c r="S184" s="8" t="s">
        <v>318</v>
      </c>
      <c r="T184" s="9">
        <v>0</v>
      </c>
      <c r="U184" s="9">
        <v>0</v>
      </c>
      <c r="V184" s="8" t="s">
        <v>318</v>
      </c>
      <c r="W184" s="9">
        <v>0</v>
      </c>
      <c r="X184" s="9">
        <f t="shared" si="62"/>
        <v>0</v>
      </c>
      <c r="Y184" s="9">
        <f t="shared" si="63"/>
        <v>0</v>
      </c>
      <c r="Z184" s="7">
        <f t="shared" si="57"/>
        <v>0</v>
      </c>
      <c r="AA184" s="8" t="s">
        <v>318</v>
      </c>
    </row>
    <row r="185" spans="1:27" hidden="1" outlineLevel="1" x14ac:dyDescent="0.25">
      <c r="A185" t="s">
        <v>318</v>
      </c>
      <c r="B185" s="8" t="s">
        <v>318</v>
      </c>
      <c r="C185" s="8" t="s">
        <v>274</v>
      </c>
      <c r="D185" s="9">
        <v>0</v>
      </c>
      <c r="E185" s="9">
        <v>0</v>
      </c>
      <c r="F185" s="9">
        <v>0</v>
      </c>
      <c r="G185" s="9">
        <v>0</v>
      </c>
      <c r="H185" s="7">
        <f t="shared" si="53"/>
        <v>0</v>
      </c>
      <c r="I185" s="8" t="s">
        <v>318</v>
      </c>
      <c r="J185" s="9">
        <v>2683.98</v>
      </c>
      <c r="K185" s="9">
        <v>0</v>
      </c>
      <c r="L185" s="9">
        <v>0</v>
      </c>
      <c r="M185" s="9">
        <v>-2683.98</v>
      </c>
      <c r="N185" s="7">
        <f t="shared" si="54"/>
        <v>0</v>
      </c>
      <c r="O185" s="8" t="s">
        <v>318</v>
      </c>
      <c r="P185" s="9">
        <v>7392</v>
      </c>
      <c r="Q185" s="9">
        <v>0</v>
      </c>
      <c r="R185" s="9">
        <v>7392</v>
      </c>
      <c r="S185" s="8" t="s">
        <v>318</v>
      </c>
      <c r="T185" s="9">
        <v>0</v>
      </c>
      <c r="U185" s="9">
        <v>2683.98</v>
      </c>
      <c r="V185" s="8" t="s">
        <v>318</v>
      </c>
      <c r="W185" s="9">
        <v>0</v>
      </c>
      <c r="X185" s="9">
        <f t="shared" si="62"/>
        <v>2683.98</v>
      </c>
      <c r="Y185" s="9">
        <f t="shared" si="63"/>
        <v>-2683.98</v>
      </c>
      <c r="Z185" s="7">
        <f t="shared" si="57"/>
        <v>0</v>
      </c>
      <c r="AA185" s="8" t="s">
        <v>318</v>
      </c>
    </row>
    <row r="186" spans="1:27" hidden="1" outlineLevel="1" x14ac:dyDescent="0.25">
      <c r="A186" t="s">
        <v>318</v>
      </c>
      <c r="B186" s="8" t="s">
        <v>318</v>
      </c>
      <c r="C186" s="8" t="s">
        <v>275</v>
      </c>
      <c r="D186" s="9">
        <v>0</v>
      </c>
      <c r="E186" s="9">
        <v>0</v>
      </c>
      <c r="F186" s="9">
        <v>0</v>
      </c>
      <c r="G186" s="9">
        <v>0</v>
      </c>
      <c r="H186" s="7">
        <f t="shared" si="53"/>
        <v>0</v>
      </c>
      <c r="I186" s="8" t="s">
        <v>318</v>
      </c>
      <c r="J186" s="9">
        <v>450</v>
      </c>
      <c r="K186" s="9">
        <v>750</v>
      </c>
      <c r="L186" s="9">
        <v>0</v>
      </c>
      <c r="M186" s="9">
        <v>300</v>
      </c>
      <c r="N186" s="7">
        <f t="shared" si="54"/>
        <v>0.6</v>
      </c>
      <c r="O186" s="8" t="s">
        <v>318</v>
      </c>
      <c r="P186" s="9">
        <v>1000</v>
      </c>
      <c r="Q186" s="9">
        <v>750</v>
      </c>
      <c r="R186" s="9">
        <v>250</v>
      </c>
      <c r="S186" s="8" t="s">
        <v>318</v>
      </c>
      <c r="T186" s="9">
        <v>750</v>
      </c>
      <c r="U186" s="9">
        <v>450</v>
      </c>
      <c r="V186" s="8" t="s">
        <v>318</v>
      </c>
      <c r="W186" s="9">
        <v>0</v>
      </c>
      <c r="X186" s="9">
        <f t="shared" si="62"/>
        <v>450</v>
      </c>
      <c r="Y186" s="9">
        <f t="shared" si="63"/>
        <v>300</v>
      </c>
      <c r="Z186" s="7">
        <f t="shared" si="57"/>
        <v>0.4</v>
      </c>
      <c r="AA186" s="8" t="s">
        <v>318</v>
      </c>
    </row>
    <row r="187" spans="1:27" hidden="1" outlineLevel="1" x14ac:dyDescent="0.25">
      <c r="A187" t="s">
        <v>318</v>
      </c>
      <c r="B187" s="8" t="s">
        <v>318</v>
      </c>
      <c r="C187" s="8" t="s">
        <v>276</v>
      </c>
      <c r="D187" s="9">
        <v>0</v>
      </c>
      <c r="E187" s="9">
        <v>0</v>
      </c>
      <c r="F187" s="9">
        <v>0</v>
      </c>
      <c r="G187" s="9">
        <v>0</v>
      </c>
      <c r="H187" s="7">
        <f t="shared" si="53"/>
        <v>0</v>
      </c>
      <c r="I187" s="8" t="s">
        <v>318</v>
      </c>
      <c r="J187" s="9">
        <v>513</v>
      </c>
      <c r="K187" s="9">
        <v>505</v>
      </c>
      <c r="L187" s="9">
        <v>0</v>
      </c>
      <c r="M187" s="9">
        <v>-8</v>
      </c>
      <c r="N187" s="7">
        <f t="shared" si="54"/>
        <v>1.0158415841584159</v>
      </c>
      <c r="O187" s="8" t="s">
        <v>318</v>
      </c>
      <c r="P187" s="9">
        <v>505</v>
      </c>
      <c r="Q187" s="9">
        <v>505</v>
      </c>
      <c r="R187" s="9">
        <v>0</v>
      </c>
      <c r="S187" s="8" t="s">
        <v>318</v>
      </c>
      <c r="T187" s="9">
        <v>505</v>
      </c>
      <c r="U187" s="9">
        <v>513</v>
      </c>
      <c r="V187" s="8" t="s">
        <v>318</v>
      </c>
      <c r="W187" s="9">
        <v>0</v>
      </c>
      <c r="X187" s="9">
        <f t="shared" si="62"/>
        <v>513</v>
      </c>
      <c r="Y187" s="9">
        <f t="shared" si="63"/>
        <v>-8</v>
      </c>
      <c r="Z187" s="7">
        <f t="shared" si="57"/>
        <v>-1.5841584158415842E-2</v>
      </c>
      <c r="AA187" s="8" t="s">
        <v>318</v>
      </c>
    </row>
    <row r="188" spans="1:27" hidden="1" outlineLevel="1" x14ac:dyDescent="0.25">
      <c r="A188" t="s">
        <v>318</v>
      </c>
      <c r="B188" s="8" t="s">
        <v>318</v>
      </c>
      <c r="C188" s="8" t="s">
        <v>277</v>
      </c>
      <c r="D188" s="9">
        <v>0</v>
      </c>
      <c r="E188" s="9">
        <v>0</v>
      </c>
      <c r="F188" s="9">
        <v>0</v>
      </c>
      <c r="G188" s="9">
        <v>0</v>
      </c>
      <c r="H188" s="7">
        <f t="shared" si="53"/>
        <v>0</v>
      </c>
      <c r="I188" s="8" t="s">
        <v>318</v>
      </c>
      <c r="J188" s="9">
        <v>3579</v>
      </c>
      <c r="K188" s="9">
        <v>3579</v>
      </c>
      <c r="L188" s="9">
        <v>0</v>
      </c>
      <c r="M188" s="9">
        <v>0</v>
      </c>
      <c r="N188" s="7">
        <f t="shared" si="54"/>
        <v>1</v>
      </c>
      <c r="O188" s="8" t="s">
        <v>318</v>
      </c>
      <c r="P188" s="9">
        <v>4140</v>
      </c>
      <c r="Q188" s="9">
        <v>3579</v>
      </c>
      <c r="R188" s="9">
        <v>561</v>
      </c>
      <c r="S188" s="8" t="s">
        <v>318</v>
      </c>
      <c r="T188" s="9">
        <v>3579</v>
      </c>
      <c r="U188" s="9">
        <v>3579</v>
      </c>
      <c r="V188" s="8" t="s">
        <v>318</v>
      </c>
      <c r="W188" s="9">
        <v>0</v>
      </c>
      <c r="X188" s="9">
        <f t="shared" si="62"/>
        <v>3579</v>
      </c>
      <c r="Y188" s="9">
        <f t="shared" si="63"/>
        <v>0</v>
      </c>
      <c r="Z188" s="7">
        <f t="shared" si="57"/>
        <v>0</v>
      </c>
      <c r="AA188" s="8" t="s">
        <v>318</v>
      </c>
    </row>
    <row r="189" spans="1:27" hidden="1" outlineLevel="1" x14ac:dyDescent="0.25">
      <c r="A189" t="s">
        <v>318</v>
      </c>
      <c r="B189" s="8" t="s">
        <v>318</v>
      </c>
      <c r="C189" s="8" t="s">
        <v>278</v>
      </c>
      <c r="D189" s="9">
        <v>822.32</v>
      </c>
      <c r="E189" s="9">
        <v>406</v>
      </c>
      <c r="F189" s="9">
        <v>0</v>
      </c>
      <c r="G189" s="9">
        <v>-416.32</v>
      </c>
      <c r="H189" s="7">
        <f t="shared" si="53"/>
        <v>2.0254187192118227</v>
      </c>
      <c r="I189" s="8" t="s">
        <v>318</v>
      </c>
      <c r="J189" s="9">
        <v>5328.74</v>
      </c>
      <c r="K189" s="9">
        <v>4752</v>
      </c>
      <c r="L189" s="9">
        <v>0</v>
      </c>
      <c r="M189" s="9">
        <v>-576.74</v>
      </c>
      <c r="N189" s="7">
        <f t="shared" si="54"/>
        <v>1.121367845117845</v>
      </c>
      <c r="O189" s="8" t="s">
        <v>318</v>
      </c>
      <c r="P189" s="9">
        <v>4752</v>
      </c>
      <c r="Q189" s="9">
        <v>4752</v>
      </c>
      <c r="R189" s="9">
        <v>0</v>
      </c>
      <c r="S189" s="8" t="s">
        <v>318</v>
      </c>
      <c r="T189" s="9">
        <v>4752</v>
      </c>
      <c r="U189" s="9">
        <v>5328.74</v>
      </c>
      <c r="V189" s="8" t="s">
        <v>318</v>
      </c>
      <c r="W189" s="9">
        <v>0</v>
      </c>
      <c r="X189" s="9">
        <f t="shared" si="62"/>
        <v>5328.74</v>
      </c>
      <c r="Y189" s="9">
        <f t="shared" si="63"/>
        <v>-576.73999999999978</v>
      </c>
      <c r="Z189" s="7">
        <f t="shared" si="57"/>
        <v>-0.12136784511784507</v>
      </c>
      <c r="AA189" s="8" t="s">
        <v>318</v>
      </c>
    </row>
    <row r="190" spans="1:27" hidden="1" outlineLevel="1" x14ac:dyDescent="0.25">
      <c r="A190" t="s">
        <v>318</v>
      </c>
      <c r="B190" s="8" t="s">
        <v>318</v>
      </c>
      <c r="C190" s="8" t="s">
        <v>279</v>
      </c>
      <c r="D190" s="9">
        <v>0</v>
      </c>
      <c r="E190" s="9">
        <v>163.80000000000001</v>
      </c>
      <c r="F190" s="9">
        <v>0</v>
      </c>
      <c r="G190" s="9">
        <v>163.80000000000001</v>
      </c>
      <c r="H190" s="7">
        <f t="shared" si="53"/>
        <v>0</v>
      </c>
      <c r="I190" s="8" t="s">
        <v>318</v>
      </c>
      <c r="J190" s="9">
        <v>2160</v>
      </c>
      <c r="K190" s="9">
        <v>1800</v>
      </c>
      <c r="L190" s="9">
        <v>0</v>
      </c>
      <c r="M190" s="9">
        <v>-360</v>
      </c>
      <c r="N190" s="7">
        <f t="shared" si="54"/>
        <v>1.2</v>
      </c>
      <c r="O190" s="8" t="s">
        <v>318</v>
      </c>
      <c r="P190" s="9">
        <v>1800</v>
      </c>
      <c r="Q190" s="9">
        <v>1800</v>
      </c>
      <c r="R190" s="9">
        <v>0</v>
      </c>
      <c r="S190" s="8" t="s">
        <v>318</v>
      </c>
      <c r="T190" s="9">
        <v>1800</v>
      </c>
      <c r="U190" s="9">
        <v>2160</v>
      </c>
      <c r="V190" s="8" t="s">
        <v>318</v>
      </c>
      <c r="W190" s="9">
        <v>0</v>
      </c>
      <c r="X190" s="9">
        <f t="shared" si="62"/>
        <v>2160</v>
      </c>
      <c r="Y190" s="9">
        <f t="shared" si="63"/>
        <v>-360</v>
      </c>
      <c r="Z190" s="7">
        <f t="shared" si="57"/>
        <v>-0.2</v>
      </c>
      <c r="AA190" s="8" t="s">
        <v>318</v>
      </c>
    </row>
    <row r="191" spans="1:27" hidden="1" outlineLevel="1" x14ac:dyDescent="0.25">
      <c r="A191" t="s">
        <v>318</v>
      </c>
      <c r="B191" s="8" t="s">
        <v>318</v>
      </c>
      <c r="C191" s="8" t="s">
        <v>280</v>
      </c>
      <c r="D191" s="9">
        <v>0</v>
      </c>
      <c r="E191" s="9">
        <v>0</v>
      </c>
      <c r="F191" s="9">
        <v>0</v>
      </c>
      <c r="G191" s="9">
        <v>0</v>
      </c>
      <c r="H191" s="7">
        <f t="shared" ref="H191:H214" si="64">IF(E191&lt;&gt;0, (D191+F191)/E191, 0)</f>
        <v>0</v>
      </c>
      <c r="I191" s="8" t="s">
        <v>318</v>
      </c>
      <c r="J191" s="9">
        <v>0</v>
      </c>
      <c r="K191" s="9">
        <v>3939</v>
      </c>
      <c r="L191" s="9">
        <v>0</v>
      </c>
      <c r="M191" s="9">
        <v>3939</v>
      </c>
      <c r="N191" s="7">
        <f t="shared" ref="N191:N214" si="65">IF(K191&lt;&gt;0, (J191+L191)/K191, 0)</f>
        <v>0</v>
      </c>
      <c r="O191" s="8" t="s">
        <v>318</v>
      </c>
      <c r="P191" s="9">
        <v>3939</v>
      </c>
      <c r="Q191" s="9">
        <v>3939</v>
      </c>
      <c r="R191" s="9">
        <v>0</v>
      </c>
      <c r="S191" s="8" t="s">
        <v>318</v>
      </c>
      <c r="T191" s="9">
        <v>3939</v>
      </c>
      <c r="U191" s="9">
        <v>0</v>
      </c>
      <c r="V191" s="8" t="s">
        <v>318</v>
      </c>
      <c r="W191" s="9">
        <v>0</v>
      </c>
      <c r="X191" s="9">
        <f t="shared" si="62"/>
        <v>0</v>
      </c>
      <c r="Y191" s="9">
        <f t="shared" si="63"/>
        <v>3939</v>
      </c>
      <c r="Z191" s="7">
        <f t="shared" ref="Z191:Z222" si="66">IF(T191&lt;&gt;0, Y191/T191, 0)</f>
        <v>1</v>
      </c>
      <c r="AA191" s="8" t="s">
        <v>318</v>
      </c>
    </row>
    <row r="192" spans="1:27" hidden="1" outlineLevel="1" x14ac:dyDescent="0.25">
      <c r="A192" t="s">
        <v>318</v>
      </c>
      <c r="B192" s="8" t="s">
        <v>318</v>
      </c>
      <c r="C192" s="8" t="s">
        <v>281</v>
      </c>
      <c r="D192" s="9">
        <v>0</v>
      </c>
      <c r="E192" s="9">
        <v>0</v>
      </c>
      <c r="F192" s="9">
        <v>0</v>
      </c>
      <c r="G192" s="9">
        <v>0</v>
      </c>
      <c r="H192" s="7">
        <f t="shared" si="64"/>
        <v>0</v>
      </c>
      <c r="I192" s="8" t="s">
        <v>318</v>
      </c>
      <c r="J192" s="9">
        <v>1372.8</v>
      </c>
      <c r="K192" s="9">
        <v>2030.56</v>
      </c>
      <c r="L192" s="9">
        <v>0</v>
      </c>
      <c r="M192" s="9">
        <v>657.76</v>
      </c>
      <c r="N192" s="7">
        <f t="shared" si="65"/>
        <v>0.67606965566149235</v>
      </c>
      <c r="O192" s="8" t="s">
        <v>318</v>
      </c>
      <c r="P192" s="9">
        <v>2030.56</v>
      </c>
      <c r="Q192" s="9">
        <v>2030.56</v>
      </c>
      <c r="R192" s="9">
        <v>0</v>
      </c>
      <c r="S192" s="8" t="s">
        <v>318</v>
      </c>
      <c r="T192" s="9">
        <v>2030.56</v>
      </c>
      <c r="U192" s="9">
        <v>1372.8</v>
      </c>
      <c r="V192" s="8" t="s">
        <v>318</v>
      </c>
      <c r="W192" s="9">
        <v>0</v>
      </c>
      <c r="X192" s="9">
        <f t="shared" si="62"/>
        <v>1372.8</v>
      </c>
      <c r="Y192" s="9">
        <f t="shared" si="63"/>
        <v>657.76</v>
      </c>
      <c r="Z192" s="7">
        <f t="shared" si="66"/>
        <v>0.32393034433850759</v>
      </c>
      <c r="AA192" s="8" t="s">
        <v>318</v>
      </c>
    </row>
    <row r="193" spans="1:27" hidden="1" outlineLevel="1" x14ac:dyDescent="0.25">
      <c r="A193" t="s">
        <v>318</v>
      </c>
      <c r="B193" s="8" t="s">
        <v>318</v>
      </c>
      <c r="C193" s="8" t="s">
        <v>282</v>
      </c>
      <c r="D193" s="9">
        <v>0</v>
      </c>
      <c r="E193" s="9">
        <v>0</v>
      </c>
      <c r="F193" s="9">
        <v>0</v>
      </c>
      <c r="G193" s="9">
        <v>0</v>
      </c>
      <c r="H193" s="7">
        <f t="shared" si="64"/>
        <v>0</v>
      </c>
      <c r="I193" s="8" t="s">
        <v>318</v>
      </c>
      <c r="J193" s="9">
        <v>2543.66</v>
      </c>
      <c r="K193" s="9">
        <v>2128</v>
      </c>
      <c r="L193" s="9">
        <v>0</v>
      </c>
      <c r="M193" s="9">
        <v>-415.66</v>
      </c>
      <c r="N193" s="7">
        <f t="shared" si="65"/>
        <v>1.195328947368421</v>
      </c>
      <c r="O193" s="8" t="s">
        <v>318</v>
      </c>
      <c r="P193" s="9">
        <v>2128</v>
      </c>
      <c r="Q193" s="9">
        <v>2128</v>
      </c>
      <c r="R193" s="9">
        <v>0</v>
      </c>
      <c r="S193" s="8" t="s">
        <v>318</v>
      </c>
      <c r="T193" s="9">
        <v>2128</v>
      </c>
      <c r="U193" s="9">
        <v>2543.66</v>
      </c>
      <c r="V193" s="8" t="s">
        <v>318</v>
      </c>
      <c r="W193" s="9">
        <v>0</v>
      </c>
      <c r="X193" s="9">
        <f t="shared" si="62"/>
        <v>2543.66</v>
      </c>
      <c r="Y193" s="9">
        <f t="shared" si="63"/>
        <v>-415.65999999999985</v>
      </c>
      <c r="Z193" s="7">
        <f t="shared" si="66"/>
        <v>-0.19532894736842099</v>
      </c>
      <c r="AA193" s="8" t="s">
        <v>318</v>
      </c>
    </row>
    <row r="194" spans="1:27" collapsed="1" x14ac:dyDescent="0.25">
      <c r="A194" t="s">
        <v>318</v>
      </c>
      <c r="B194" s="25" t="s">
        <v>286</v>
      </c>
      <c r="C194" s="25"/>
      <c r="D194" s="16">
        <f>SUM(D195:D197)</f>
        <v>0</v>
      </c>
      <c r="E194" s="16">
        <f>SUM(E195:E197)</f>
        <v>0</v>
      </c>
      <c r="F194" s="16">
        <f>SUM(F195:F197)</f>
        <v>0</v>
      </c>
      <c r="G194" s="16">
        <f>SUM(G195:G197)</f>
        <v>0</v>
      </c>
      <c r="H194" s="17">
        <f t="shared" si="64"/>
        <v>0</v>
      </c>
      <c r="I194" s="15" t="s">
        <v>318</v>
      </c>
      <c r="J194" s="16">
        <f>SUM(J195:J197)</f>
        <v>11608.05</v>
      </c>
      <c r="K194" s="16">
        <f>SUM(K195:K197)</f>
        <v>8742</v>
      </c>
      <c r="L194" s="16">
        <f>SUM(L195:L197)</f>
        <v>0</v>
      </c>
      <c r="M194" s="16">
        <f>SUM(M195:M197)</f>
        <v>-2866.05</v>
      </c>
      <c r="N194" s="17">
        <f t="shared" si="65"/>
        <v>1.3278483184625942</v>
      </c>
      <c r="O194" s="15" t="s">
        <v>318</v>
      </c>
      <c r="P194" s="16">
        <f>SUM(P195:P197)</f>
        <v>8742</v>
      </c>
      <c r="Q194" s="16">
        <f>SUM(Q195:Q197)</f>
        <v>8742</v>
      </c>
      <c r="R194" s="16">
        <f>SUM(R195:R197)</f>
        <v>0</v>
      </c>
      <c r="S194" s="15" t="s">
        <v>318</v>
      </c>
      <c r="T194" s="16">
        <f t="shared" ref="T194:Y194" si="67">SUM(T195:T197)</f>
        <v>8742</v>
      </c>
      <c r="U194" s="16">
        <f t="shared" si="67"/>
        <v>11608.05</v>
      </c>
      <c r="V194" s="16">
        <f t="shared" si="67"/>
        <v>0</v>
      </c>
      <c r="W194" s="16">
        <f t="shared" si="67"/>
        <v>0</v>
      </c>
      <c r="X194" s="16">
        <f t="shared" si="67"/>
        <v>11608.05</v>
      </c>
      <c r="Y194" s="16">
        <f t="shared" si="67"/>
        <v>-2866.0499999999993</v>
      </c>
      <c r="Z194" s="17">
        <f t="shared" si="66"/>
        <v>-0.32784831846259427</v>
      </c>
      <c r="AA194" s="16"/>
    </row>
    <row r="195" spans="1:27" hidden="1" outlineLevel="1" x14ac:dyDescent="0.25">
      <c r="A195" t="s">
        <v>318</v>
      </c>
      <c r="B195" s="8" t="s">
        <v>318</v>
      </c>
      <c r="C195" s="8" t="s">
        <v>287</v>
      </c>
      <c r="D195" s="9">
        <v>0</v>
      </c>
      <c r="E195" s="9">
        <v>0</v>
      </c>
      <c r="F195" s="9">
        <v>0</v>
      </c>
      <c r="G195" s="9">
        <v>0</v>
      </c>
      <c r="H195" s="7">
        <f t="shared" si="64"/>
        <v>0</v>
      </c>
      <c r="I195" s="8" t="s">
        <v>318</v>
      </c>
      <c r="J195" s="9">
        <v>9554.7099999999991</v>
      </c>
      <c r="K195" s="9">
        <v>8742</v>
      </c>
      <c r="L195" s="9">
        <v>0</v>
      </c>
      <c r="M195" s="9">
        <v>-812.71</v>
      </c>
      <c r="N195" s="7">
        <f t="shared" si="65"/>
        <v>1.092966140471288</v>
      </c>
      <c r="O195" s="8" t="s">
        <v>318</v>
      </c>
      <c r="P195" s="9">
        <v>8742</v>
      </c>
      <c r="Q195" s="9">
        <v>8742</v>
      </c>
      <c r="R195" s="9">
        <v>0</v>
      </c>
      <c r="S195" s="8" t="s">
        <v>318</v>
      </c>
      <c r="T195" s="9">
        <v>8742</v>
      </c>
      <c r="U195" s="9">
        <v>9554.7099999999991</v>
      </c>
      <c r="V195" s="8" t="s">
        <v>318</v>
      </c>
      <c r="W195" s="9">
        <v>0</v>
      </c>
      <c r="X195" s="9">
        <f>U195+IF(V195 = "", 0, V195)+W195</f>
        <v>9554.7099999999991</v>
      </c>
      <c r="Y195" s="9">
        <f>T195-X195</f>
        <v>-812.70999999999913</v>
      </c>
      <c r="Z195" s="7">
        <f t="shared" si="66"/>
        <v>-9.2966140471287928E-2</v>
      </c>
      <c r="AA195" s="8" t="s">
        <v>318</v>
      </c>
    </row>
    <row r="196" spans="1:27" hidden="1" outlineLevel="1" x14ac:dyDescent="0.25">
      <c r="A196" t="s">
        <v>318</v>
      </c>
      <c r="B196" s="8" t="s">
        <v>318</v>
      </c>
      <c r="C196" s="8" t="s">
        <v>288</v>
      </c>
      <c r="D196" s="9">
        <v>0</v>
      </c>
      <c r="E196" s="9">
        <v>0</v>
      </c>
      <c r="F196" s="9">
        <v>0</v>
      </c>
      <c r="G196" s="9">
        <v>0</v>
      </c>
      <c r="H196" s="7">
        <f t="shared" si="64"/>
        <v>0</v>
      </c>
      <c r="I196" s="8" t="s">
        <v>318</v>
      </c>
      <c r="J196" s="9">
        <v>873.96</v>
      </c>
      <c r="K196" s="9">
        <v>0</v>
      </c>
      <c r="L196" s="9">
        <v>0</v>
      </c>
      <c r="M196" s="9">
        <v>-873.96</v>
      </c>
      <c r="N196" s="7">
        <f t="shared" si="65"/>
        <v>0</v>
      </c>
      <c r="O196" s="8" t="s">
        <v>318</v>
      </c>
      <c r="P196" s="9">
        <v>0</v>
      </c>
      <c r="Q196" s="9">
        <v>0</v>
      </c>
      <c r="R196" s="9">
        <v>0</v>
      </c>
      <c r="S196" s="8" t="s">
        <v>318</v>
      </c>
      <c r="T196" s="9">
        <v>0</v>
      </c>
      <c r="U196" s="9">
        <v>873.96</v>
      </c>
      <c r="V196" s="8" t="s">
        <v>318</v>
      </c>
      <c r="W196" s="9">
        <v>0</v>
      </c>
      <c r="X196" s="9">
        <f>U196+IF(V196 = "", 0, V196)+W196</f>
        <v>873.96</v>
      </c>
      <c r="Y196" s="9">
        <f>T196-X196</f>
        <v>-873.96</v>
      </c>
      <c r="Z196" s="7">
        <f t="shared" si="66"/>
        <v>0</v>
      </c>
      <c r="AA196" s="8" t="s">
        <v>318</v>
      </c>
    </row>
    <row r="197" spans="1:27" hidden="1" outlineLevel="1" x14ac:dyDescent="0.25">
      <c r="A197" t="s">
        <v>318</v>
      </c>
      <c r="B197" s="8" t="s">
        <v>318</v>
      </c>
      <c r="C197" s="8" t="s">
        <v>289</v>
      </c>
      <c r="D197" s="9">
        <v>0</v>
      </c>
      <c r="E197" s="9">
        <v>0</v>
      </c>
      <c r="F197" s="9">
        <v>0</v>
      </c>
      <c r="G197" s="9">
        <v>0</v>
      </c>
      <c r="H197" s="7">
        <f t="shared" si="64"/>
        <v>0</v>
      </c>
      <c r="I197" s="8" t="s">
        <v>318</v>
      </c>
      <c r="J197" s="9">
        <v>1179.3800000000001</v>
      </c>
      <c r="K197" s="9">
        <v>0</v>
      </c>
      <c r="L197" s="9">
        <v>0</v>
      </c>
      <c r="M197" s="9">
        <v>-1179.3800000000001</v>
      </c>
      <c r="N197" s="7">
        <f t="shared" si="65"/>
        <v>0</v>
      </c>
      <c r="O197" s="8" t="s">
        <v>318</v>
      </c>
      <c r="P197" s="9">
        <v>0</v>
      </c>
      <c r="Q197" s="9">
        <v>0</v>
      </c>
      <c r="R197" s="9">
        <v>0</v>
      </c>
      <c r="S197" s="8" t="s">
        <v>318</v>
      </c>
      <c r="T197" s="9">
        <v>0</v>
      </c>
      <c r="U197" s="9">
        <v>1179.3800000000001</v>
      </c>
      <c r="V197" s="8" t="s">
        <v>318</v>
      </c>
      <c r="W197" s="9">
        <v>0</v>
      </c>
      <c r="X197" s="9">
        <f>U197+IF(V197 = "", 0, V197)+W197</f>
        <v>1179.3800000000001</v>
      </c>
      <c r="Y197" s="9">
        <f>T197-X197</f>
        <v>-1179.3800000000001</v>
      </c>
      <c r="Z197" s="7">
        <f t="shared" si="66"/>
        <v>0</v>
      </c>
      <c r="AA197" s="8" t="s">
        <v>318</v>
      </c>
    </row>
    <row r="198" spans="1:27" collapsed="1" x14ac:dyDescent="0.25">
      <c r="A198" t="s">
        <v>318</v>
      </c>
      <c r="B198" s="25" t="s">
        <v>290</v>
      </c>
      <c r="C198" s="25"/>
      <c r="D198" s="16">
        <f>SUM(D199:D200)</f>
        <v>29853.34</v>
      </c>
      <c r="E198" s="16">
        <f>SUM(E199:E200)</f>
        <v>1766.58</v>
      </c>
      <c r="F198" s="16">
        <f>SUM(F199:F200)</f>
        <v>0</v>
      </c>
      <c r="G198" s="16">
        <f>SUM(G199:G200)</f>
        <v>-28086.760000000002</v>
      </c>
      <c r="H198" s="17">
        <f t="shared" si="64"/>
        <v>16.898945986029503</v>
      </c>
      <c r="I198" s="15" t="s">
        <v>318</v>
      </c>
      <c r="J198" s="16">
        <f>SUM(J199:J200)</f>
        <v>192251.47</v>
      </c>
      <c r="K198" s="16">
        <f>SUM(K199:K200)</f>
        <v>181763.99</v>
      </c>
      <c r="L198" s="16">
        <f>SUM(L199:L200)</f>
        <v>0</v>
      </c>
      <c r="M198" s="16">
        <f>SUM(M199:M200)</f>
        <v>-10487.480000000003</v>
      </c>
      <c r="N198" s="17">
        <f t="shared" si="65"/>
        <v>1.0576983372779174</v>
      </c>
      <c r="O198" s="15" t="s">
        <v>318</v>
      </c>
      <c r="P198" s="16">
        <f>SUM(P199:P200)</f>
        <v>181763.99</v>
      </c>
      <c r="Q198" s="16">
        <f>SUM(Q199:Q200)</f>
        <v>181763.99</v>
      </c>
      <c r="R198" s="16">
        <f>SUM(R199:R200)</f>
        <v>0</v>
      </c>
      <c r="S198" s="15" t="s">
        <v>318</v>
      </c>
      <c r="T198" s="16">
        <f t="shared" ref="T198:Y198" si="68">SUM(T199:T200)</f>
        <v>181763.99</v>
      </c>
      <c r="U198" s="16">
        <f t="shared" si="68"/>
        <v>192251.47</v>
      </c>
      <c r="V198" s="16">
        <f t="shared" si="68"/>
        <v>0</v>
      </c>
      <c r="W198" s="16">
        <f t="shared" si="68"/>
        <v>0</v>
      </c>
      <c r="X198" s="16">
        <f t="shared" si="68"/>
        <v>192251.47</v>
      </c>
      <c r="Y198" s="16">
        <f t="shared" si="68"/>
        <v>-10487.48000000001</v>
      </c>
      <c r="Z198" s="17">
        <f t="shared" si="66"/>
        <v>-5.7698337277917428E-2</v>
      </c>
      <c r="AA198" s="16"/>
    </row>
    <row r="199" spans="1:27" hidden="1" outlineLevel="1" x14ac:dyDescent="0.25">
      <c r="A199" t="s">
        <v>318</v>
      </c>
      <c r="B199" s="8" t="s">
        <v>318</v>
      </c>
      <c r="C199" s="8" t="s">
        <v>291</v>
      </c>
      <c r="D199" s="9">
        <v>0</v>
      </c>
      <c r="E199" s="9">
        <v>1766.58</v>
      </c>
      <c r="F199" s="9">
        <v>0</v>
      </c>
      <c r="G199" s="9">
        <v>1766.58</v>
      </c>
      <c r="H199" s="7">
        <f t="shared" si="64"/>
        <v>0</v>
      </c>
      <c r="I199" s="8" t="s">
        <v>318</v>
      </c>
      <c r="J199" s="9">
        <v>128807.39</v>
      </c>
      <c r="K199" s="9">
        <v>181763.99</v>
      </c>
      <c r="L199" s="9">
        <v>0</v>
      </c>
      <c r="M199" s="9">
        <v>52956.6</v>
      </c>
      <c r="N199" s="7">
        <f t="shared" si="65"/>
        <v>0.70865186223079724</v>
      </c>
      <c r="O199" s="8" t="s">
        <v>318</v>
      </c>
      <c r="P199" s="9">
        <v>181763.99</v>
      </c>
      <c r="Q199" s="9">
        <v>181763.99</v>
      </c>
      <c r="R199" s="9">
        <v>0</v>
      </c>
      <c r="S199" s="8" t="s">
        <v>318</v>
      </c>
      <c r="T199" s="9">
        <v>181763.99</v>
      </c>
      <c r="U199" s="9">
        <v>128807.39</v>
      </c>
      <c r="V199" s="8" t="s">
        <v>318</v>
      </c>
      <c r="W199" s="9">
        <v>0</v>
      </c>
      <c r="X199" s="9">
        <f>U199+IF(V199 = "", 0, V199)+W199</f>
        <v>128807.39</v>
      </c>
      <c r="Y199" s="9">
        <f>T199-X199</f>
        <v>52956.599999999991</v>
      </c>
      <c r="Z199" s="7">
        <f t="shared" si="66"/>
        <v>0.29134813776920276</v>
      </c>
      <c r="AA199" s="8" t="s">
        <v>318</v>
      </c>
    </row>
    <row r="200" spans="1:27" hidden="1" outlineLevel="1" x14ac:dyDescent="0.25">
      <c r="A200" t="s">
        <v>318</v>
      </c>
      <c r="B200" s="8" t="s">
        <v>318</v>
      </c>
      <c r="C200" s="8" t="s">
        <v>292</v>
      </c>
      <c r="D200" s="9">
        <v>29853.34</v>
      </c>
      <c r="E200" s="9">
        <v>0</v>
      </c>
      <c r="F200" s="9">
        <v>0</v>
      </c>
      <c r="G200" s="9">
        <v>-29853.34</v>
      </c>
      <c r="H200" s="7">
        <f t="shared" si="64"/>
        <v>0</v>
      </c>
      <c r="I200" s="8" t="s">
        <v>318</v>
      </c>
      <c r="J200" s="9">
        <v>63444.08</v>
      </c>
      <c r="K200" s="9">
        <v>0</v>
      </c>
      <c r="L200" s="9">
        <v>0</v>
      </c>
      <c r="M200" s="9">
        <v>-63444.08</v>
      </c>
      <c r="N200" s="7">
        <f t="shared" si="65"/>
        <v>0</v>
      </c>
      <c r="O200" s="8" t="s">
        <v>318</v>
      </c>
      <c r="P200" s="9">
        <v>0</v>
      </c>
      <c r="Q200" s="9">
        <v>0</v>
      </c>
      <c r="R200" s="9">
        <v>0</v>
      </c>
      <c r="S200" s="8" t="s">
        <v>318</v>
      </c>
      <c r="T200" s="9">
        <v>0</v>
      </c>
      <c r="U200" s="9">
        <v>63444.08</v>
      </c>
      <c r="V200" s="8" t="s">
        <v>318</v>
      </c>
      <c r="W200" s="9">
        <v>0</v>
      </c>
      <c r="X200" s="9">
        <f>U200+IF(V200 = "", 0, V200)+W200</f>
        <v>63444.08</v>
      </c>
      <c r="Y200" s="9">
        <f>T200-X200</f>
        <v>-63444.08</v>
      </c>
      <c r="Z200" s="7">
        <f t="shared" si="66"/>
        <v>0</v>
      </c>
      <c r="AA200" s="8" t="s">
        <v>318</v>
      </c>
    </row>
    <row r="201" spans="1:27" collapsed="1" x14ac:dyDescent="0.25">
      <c r="A201" t="s">
        <v>318</v>
      </c>
      <c r="B201" s="25" t="s">
        <v>293</v>
      </c>
      <c r="C201" s="25"/>
      <c r="D201" s="16">
        <f>SUM(D202:D202)</f>
        <v>2490</v>
      </c>
      <c r="E201" s="16">
        <f>SUM(E202:E202)</f>
        <v>0</v>
      </c>
      <c r="F201" s="16">
        <f>SUM(F202:F202)</f>
        <v>0</v>
      </c>
      <c r="G201" s="16">
        <f>SUM(G202:G202)</f>
        <v>-2490</v>
      </c>
      <c r="H201" s="17">
        <f t="shared" si="64"/>
        <v>0</v>
      </c>
      <c r="I201" s="15" t="s">
        <v>318</v>
      </c>
      <c r="J201" s="16">
        <f>SUM(J202:J202)</f>
        <v>6110</v>
      </c>
      <c r="K201" s="16">
        <f>SUM(K202:K202)</f>
        <v>0</v>
      </c>
      <c r="L201" s="16">
        <f>SUM(L202:L202)</f>
        <v>0</v>
      </c>
      <c r="M201" s="16">
        <f>SUM(M202:M202)</f>
        <v>-6110</v>
      </c>
      <c r="N201" s="17">
        <f t="shared" si="65"/>
        <v>0</v>
      </c>
      <c r="O201" s="15" t="s">
        <v>318</v>
      </c>
      <c r="P201" s="16">
        <f>SUM(P202:P202)</f>
        <v>0</v>
      </c>
      <c r="Q201" s="16">
        <f>SUM(Q202:Q202)</f>
        <v>0</v>
      </c>
      <c r="R201" s="16">
        <f>SUM(R202:R202)</f>
        <v>0</v>
      </c>
      <c r="S201" s="15" t="s">
        <v>318</v>
      </c>
      <c r="T201" s="16">
        <f t="shared" ref="T201:Y201" si="69">SUM(T202:T202)</f>
        <v>0</v>
      </c>
      <c r="U201" s="16">
        <f t="shared" si="69"/>
        <v>6110</v>
      </c>
      <c r="V201" s="16">
        <f t="shared" si="69"/>
        <v>0</v>
      </c>
      <c r="W201" s="16">
        <f t="shared" si="69"/>
        <v>0</v>
      </c>
      <c r="X201" s="16">
        <f t="shared" si="69"/>
        <v>6110</v>
      </c>
      <c r="Y201" s="16">
        <f t="shared" si="69"/>
        <v>-6110</v>
      </c>
      <c r="Z201" s="17">
        <f t="shared" si="66"/>
        <v>0</v>
      </c>
      <c r="AA201" s="16"/>
    </row>
    <row r="202" spans="1:27" hidden="1" outlineLevel="1" x14ac:dyDescent="0.25">
      <c r="A202" t="s">
        <v>318</v>
      </c>
      <c r="B202" s="8" t="s">
        <v>318</v>
      </c>
      <c r="C202" s="8" t="s">
        <v>295</v>
      </c>
      <c r="D202" s="9">
        <v>2490</v>
      </c>
      <c r="E202" s="9">
        <v>0</v>
      </c>
      <c r="F202" s="9">
        <v>0</v>
      </c>
      <c r="G202" s="9">
        <v>-2490</v>
      </c>
      <c r="H202" s="7">
        <f t="shared" si="64"/>
        <v>0</v>
      </c>
      <c r="I202" s="8" t="s">
        <v>318</v>
      </c>
      <c r="J202" s="9">
        <v>6110</v>
      </c>
      <c r="K202" s="9">
        <v>0</v>
      </c>
      <c r="L202" s="9">
        <v>0</v>
      </c>
      <c r="M202" s="9">
        <v>-6110</v>
      </c>
      <c r="N202" s="7">
        <f t="shared" si="65"/>
        <v>0</v>
      </c>
      <c r="O202" s="8" t="s">
        <v>318</v>
      </c>
      <c r="P202" s="9">
        <v>0</v>
      </c>
      <c r="Q202" s="9">
        <v>0</v>
      </c>
      <c r="R202" s="9">
        <v>0</v>
      </c>
      <c r="S202" s="8" t="s">
        <v>318</v>
      </c>
      <c r="T202" s="9">
        <v>0</v>
      </c>
      <c r="U202" s="9">
        <v>6110</v>
      </c>
      <c r="V202" s="8" t="s">
        <v>318</v>
      </c>
      <c r="W202" s="9">
        <v>0</v>
      </c>
      <c r="X202" s="9">
        <f>U202+IF(V202 = "", 0, V202)+W202</f>
        <v>6110</v>
      </c>
      <c r="Y202" s="9">
        <f>T202-X202</f>
        <v>-6110</v>
      </c>
      <c r="Z202" s="7">
        <f t="shared" si="66"/>
        <v>0</v>
      </c>
      <c r="AA202" s="8" t="s">
        <v>318</v>
      </c>
    </row>
    <row r="203" spans="1:27" collapsed="1" x14ac:dyDescent="0.25">
      <c r="A203" t="s">
        <v>318</v>
      </c>
      <c r="B203" s="25" t="s">
        <v>296</v>
      </c>
      <c r="C203" s="25"/>
      <c r="D203" s="16">
        <f>SUM(D204:D204)</f>
        <v>0</v>
      </c>
      <c r="E203" s="16">
        <f>SUM(E204:E204)</f>
        <v>0</v>
      </c>
      <c r="F203" s="16">
        <f>SUM(F204:F204)</f>
        <v>0</v>
      </c>
      <c r="G203" s="16">
        <f>SUM(G204:G204)</f>
        <v>0</v>
      </c>
      <c r="H203" s="17">
        <f t="shared" si="64"/>
        <v>0</v>
      </c>
      <c r="I203" s="15" t="s">
        <v>318</v>
      </c>
      <c r="J203" s="16">
        <f>SUM(J204:J204)</f>
        <v>14263.82</v>
      </c>
      <c r="K203" s="16">
        <f>SUM(K204:K204)</f>
        <v>14264</v>
      </c>
      <c r="L203" s="16">
        <f>SUM(L204:L204)</f>
        <v>0</v>
      </c>
      <c r="M203" s="16">
        <f>SUM(M204:M204)</f>
        <v>0.18</v>
      </c>
      <c r="N203" s="17">
        <f t="shared" si="65"/>
        <v>0.99998738081884464</v>
      </c>
      <c r="O203" s="15" t="s">
        <v>318</v>
      </c>
      <c r="P203" s="16">
        <f>SUM(P204:P204)</f>
        <v>14683</v>
      </c>
      <c r="Q203" s="16">
        <f>SUM(Q204:Q204)</f>
        <v>14264</v>
      </c>
      <c r="R203" s="16">
        <f>SUM(R204:R204)</f>
        <v>419</v>
      </c>
      <c r="S203" s="15" t="s">
        <v>318</v>
      </c>
      <c r="T203" s="16">
        <f t="shared" ref="T203:Y203" si="70">SUM(T204:T204)</f>
        <v>14264</v>
      </c>
      <c r="U203" s="16">
        <f t="shared" si="70"/>
        <v>14263.82</v>
      </c>
      <c r="V203" s="16">
        <f t="shared" si="70"/>
        <v>0</v>
      </c>
      <c r="W203" s="16">
        <f t="shared" si="70"/>
        <v>0</v>
      </c>
      <c r="X203" s="16">
        <f t="shared" si="70"/>
        <v>14263.82</v>
      </c>
      <c r="Y203" s="16">
        <f t="shared" si="70"/>
        <v>0.18000000000029104</v>
      </c>
      <c r="Z203" s="17">
        <f t="shared" si="66"/>
        <v>1.2619181155376545E-5</v>
      </c>
      <c r="AA203" s="16"/>
    </row>
    <row r="204" spans="1:27" hidden="1" outlineLevel="1" x14ac:dyDescent="0.25">
      <c r="A204" t="s">
        <v>318</v>
      </c>
      <c r="B204" s="8" t="s">
        <v>318</v>
      </c>
      <c r="C204" s="8" t="s">
        <v>297</v>
      </c>
      <c r="D204" s="9">
        <v>0</v>
      </c>
      <c r="E204" s="9">
        <v>0</v>
      </c>
      <c r="F204" s="9">
        <v>0</v>
      </c>
      <c r="G204" s="9">
        <v>0</v>
      </c>
      <c r="H204" s="7">
        <f t="shared" si="64"/>
        <v>0</v>
      </c>
      <c r="I204" s="8" t="s">
        <v>318</v>
      </c>
      <c r="J204" s="9">
        <v>14263.82</v>
      </c>
      <c r="K204" s="9">
        <v>14264</v>
      </c>
      <c r="L204" s="9">
        <v>0</v>
      </c>
      <c r="M204" s="9">
        <v>0.18</v>
      </c>
      <c r="N204" s="7">
        <f t="shared" si="65"/>
        <v>0.99998738081884464</v>
      </c>
      <c r="O204" s="8" t="s">
        <v>318</v>
      </c>
      <c r="P204" s="9">
        <v>14683</v>
      </c>
      <c r="Q204" s="9">
        <v>14264</v>
      </c>
      <c r="R204" s="9">
        <v>419</v>
      </c>
      <c r="S204" s="8" t="s">
        <v>318</v>
      </c>
      <c r="T204" s="9">
        <v>14264</v>
      </c>
      <c r="U204" s="9">
        <v>14263.82</v>
      </c>
      <c r="V204" s="8" t="s">
        <v>318</v>
      </c>
      <c r="W204" s="9">
        <v>0</v>
      </c>
      <c r="X204" s="9">
        <f>U204+IF(V204 = "", 0, V204)+W204</f>
        <v>14263.82</v>
      </c>
      <c r="Y204" s="9">
        <f>T204-X204</f>
        <v>0.18000000000029104</v>
      </c>
      <c r="Z204" s="7">
        <f t="shared" si="66"/>
        <v>1.2619181155376545E-5</v>
      </c>
      <c r="AA204" s="8" t="s">
        <v>318</v>
      </c>
    </row>
    <row r="205" spans="1:27" collapsed="1" x14ac:dyDescent="0.25">
      <c r="A205" t="s">
        <v>318</v>
      </c>
      <c r="B205" s="25" t="s">
        <v>301</v>
      </c>
      <c r="C205" s="25"/>
      <c r="D205" s="16">
        <f>SUM(D206:D206)</f>
        <v>11463.25</v>
      </c>
      <c r="E205" s="16">
        <f>SUM(E206:E206)</f>
        <v>11458.42</v>
      </c>
      <c r="F205" s="16">
        <f>SUM(F206:F206)</f>
        <v>0</v>
      </c>
      <c r="G205" s="16">
        <f>SUM(G206:G206)</f>
        <v>-4.83</v>
      </c>
      <c r="H205" s="17">
        <f t="shared" si="64"/>
        <v>1.0004215240844723</v>
      </c>
      <c r="I205" s="15" t="s">
        <v>318</v>
      </c>
      <c r="J205" s="16">
        <f>SUM(J206:J206)</f>
        <v>137501.25</v>
      </c>
      <c r="K205" s="16">
        <f>SUM(K206:K206)</f>
        <v>137500.99</v>
      </c>
      <c r="L205" s="16">
        <f>SUM(L206:L206)</f>
        <v>0</v>
      </c>
      <c r="M205" s="16">
        <f>SUM(M206:M206)</f>
        <v>-0.26</v>
      </c>
      <c r="N205" s="17">
        <f t="shared" si="65"/>
        <v>1.0000018908954764</v>
      </c>
      <c r="O205" s="15" t="s">
        <v>318</v>
      </c>
      <c r="P205" s="16">
        <f>SUM(P206:P206)</f>
        <v>137500.99</v>
      </c>
      <c r="Q205" s="16">
        <f>SUM(Q206:Q206)</f>
        <v>137500.99</v>
      </c>
      <c r="R205" s="16">
        <f>SUM(R206:R206)</f>
        <v>0</v>
      </c>
      <c r="S205" s="15" t="s">
        <v>318</v>
      </c>
      <c r="T205" s="16">
        <f t="shared" ref="T205:Y205" si="71">SUM(T206:T206)</f>
        <v>137500.99</v>
      </c>
      <c r="U205" s="16">
        <f t="shared" si="71"/>
        <v>137501.25</v>
      </c>
      <c r="V205" s="16">
        <f t="shared" si="71"/>
        <v>0</v>
      </c>
      <c r="W205" s="16">
        <f t="shared" si="71"/>
        <v>0</v>
      </c>
      <c r="X205" s="16">
        <f t="shared" si="71"/>
        <v>137501.25</v>
      </c>
      <c r="Y205" s="16">
        <f t="shared" si="71"/>
        <v>-0.26000000000931323</v>
      </c>
      <c r="Z205" s="17">
        <f t="shared" si="66"/>
        <v>-1.8908954765293925E-6</v>
      </c>
      <c r="AA205" s="16"/>
    </row>
    <row r="206" spans="1:27" hidden="1" outlineLevel="1" x14ac:dyDescent="0.25">
      <c r="A206" t="s">
        <v>318</v>
      </c>
      <c r="B206" s="8" t="s">
        <v>318</v>
      </c>
      <c r="C206" s="8" t="s">
        <v>302</v>
      </c>
      <c r="D206" s="9">
        <v>11463.25</v>
      </c>
      <c r="E206" s="9">
        <v>11458.42</v>
      </c>
      <c r="F206" s="9">
        <v>0</v>
      </c>
      <c r="G206" s="9">
        <v>-4.83</v>
      </c>
      <c r="H206" s="7">
        <f t="shared" si="64"/>
        <v>1.0004215240844723</v>
      </c>
      <c r="I206" s="8" t="s">
        <v>318</v>
      </c>
      <c r="J206" s="9">
        <v>137501.25</v>
      </c>
      <c r="K206" s="9">
        <v>137500.99</v>
      </c>
      <c r="L206" s="9">
        <v>0</v>
      </c>
      <c r="M206" s="9">
        <v>-0.26</v>
      </c>
      <c r="N206" s="7">
        <f t="shared" si="65"/>
        <v>1.0000018908954764</v>
      </c>
      <c r="O206" s="8" t="s">
        <v>318</v>
      </c>
      <c r="P206" s="9">
        <v>137500.99</v>
      </c>
      <c r="Q206" s="9">
        <v>137500.99</v>
      </c>
      <c r="R206" s="9">
        <v>0</v>
      </c>
      <c r="S206" s="8" t="s">
        <v>318</v>
      </c>
      <c r="T206" s="9">
        <v>137500.99</v>
      </c>
      <c r="U206" s="9">
        <v>137501.25</v>
      </c>
      <c r="V206" s="8" t="s">
        <v>318</v>
      </c>
      <c r="W206" s="9">
        <v>0</v>
      </c>
      <c r="X206" s="9">
        <f>U206+IF(V206 = "", 0, V206)+W206</f>
        <v>137501.25</v>
      </c>
      <c r="Y206" s="9">
        <f>T206-X206</f>
        <v>-0.26000000000931323</v>
      </c>
      <c r="Z206" s="7">
        <f t="shared" si="66"/>
        <v>-1.8908954765293925E-6</v>
      </c>
      <c r="AA206" s="8" t="s">
        <v>318</v>
      </c>
    </row>
    <row r="207" spans="1:27" collapsed="1" x14ac:dyDescent="0.25">
      <c r="A207" t="s">
        <v>318</v>
      </c>
      <c r="B207" s="25" t="s">
        <v>303</v>
      </c>
      <c r="C207" s="25"/>
      <c r="D207" s="16">
        <f>SUM(D208:D211)</f>
        <v>0</v>
      </c>
      <c r="E207" s="16">
        <f>SUM(E208:E211)</f>
        <v>154.91999999999999</v>
      </c>
      <c r="F207" s="16">
        <f>SUM(F208:F211)</f>
        <v>0</v>
      </c>
      <c r="G207" s="16">
        <f>SUM(G208:G211)</f>
        <v>154.91999999999999</v>
      </c>
      <c r="H207" s="17">
        <f t="shared" si="64"/>
        <v>0</v>
      </c>
      <c r="I207" s="15" t="s">
        <v>318</v>
      </c>
      <c r="J207" s="16">
        <f>SUM(J208:J211)</f>
        <v>56844.68</v>
      </c>
      <c r="K207" s="16">
        <f>SUM(K208:K211)</f>
        <v>77861</v>
      </c>
      <c r="L207" s="16">
        <f>SUM(L208:L211)</f>
        <v>0</v>
      </c>
      <c r="M207" s="16">
        <f>SUM(M208:M211)</f>
        <v>21016.32</v>
      </c>
      <c r="N207" s="17">
        <f t="shared" si="65"/>
        <v>0.730078986912575</v>
      </c>
      <c r="O207" s="15" t="s">
        <v>318</v>
      </c>
      <c r="P207" s="16">
        <f>SUM(P208:P211)</f>
        <v>45345</v>
      </c>
      <c r="Q207" s="16">
        <f>SUM(Q208:Q211)</f>
        <v>77861</v>
      </c>
      <c r="R207" s="16">
        <f>SUM(R208:R211)</f>
        <v>-32516</v>
      </c>
      <c r="S207" s="15" t="s">
        <v>318</v>
      </c>
      <c r="T207" s="16">
        <f t="shared" ref="T207:Y207" si="72">SUM(T208:T211)</f>
        <v>77861</v>
      </c>
      <c r="U207" s="16">
        <f t="shared" si="72"/>
        <v>56844.68</v>
      </c>
      <c r="V207" s="16">
        <f t="shared" si="72"/>
        <v>0</v>
      </c>
      <c r="W207" s="16">
        <f t="shared" si="72"/>
        <v>0</v>
      </c>
      <c r="X207" s="16">
        <f t="shared" si="72"/>
        <v>56844.68</v>
      </c>
      <c r="Y207" s="16">
        <f t="shared" si="72"/>
        <v>21016.32</v>
      </c>
      <c r="Z207" s="17">
        <f t="shared" si="66"/>
        <v>0.269921013087425</v>
      </c>
      <c r="AA207" s="16"/>
    </row>
    <row r="208" spans="1:27" hidden="1" outlineLevel="1" x14ac:dyDescent="0.25">
      <c r="A208" t="s">
        <v>318</v>
      </c>
      <c r="B208" s="8" t="s">
        <v>318</v>
      </c>
      <c r="C208" s="8" t="s">
        <v>304</v>
      </c>
      <c r="D208" s="9">
        <v>0</v>
      </c>
      <c r="E208" s="9">
        <v>0</v>
      </c>
      <c r="F208" s="9">
        <v>0</v>
      </c>
      <c r="G208" s="9">
        <v>0</v>
      </c>
      <c r="H208" s="7">
        <f t="shared" si="64"/>
        <v>0</v>
      </c>
      <c r="I208" s="8" t="s">
        <v>318</v>
      </c>
      <c r="J208" s="9">
        <v>10155</v>
      </c>
      <c r="K208" s="9">
        <v>10182</v>
      </c>
      <c r="L208" s="9">
        <v>0</v>
      </c>
      <c r="M208" s="9">
        <v>27</v>
      </c>
      <c r="N208" s="7">
        <f t="shared" si="65"/>
        <v>0.99734826163818502</v>
      </c>
      <c r="O208" s="8" t="s">
        <v>318</v>
      </c>
      <c r="P208" s="9">
        <v>10345</v>
      </c>
      <c r="Q208" s="9">
        <v>10182</v>
      </c>
      <c r="R208" s="9">
        <v>163</v>
      </c>
      <c r="S208" s="8" t="s">
        <v>318</v>
      </c>
      <c r="T208" s="9">
        <v>10182</v>
      </c>
      <c r="U208" s="9">
        <v>10155</v>
      </c>
      <c r="V208" s="8" t="s">
        <v>318</v>
      </c>
      <c r="W208" s="9">
        <v>0</v>
      </c>
      <c r="X208" s="9">
        <f>U208+IF(V208 = "", 0, V208)+W208</f>
        <v>10155</v>
      </c>
      <c r="Y208" s="9">
        <f>T208-X208</f>
        <v>27</v>
      </c>
      <c r="Z208" s="7">
        <f t="shared" si="66"/>
        <v>2.6517383618149676E-3</v>
      </c>
      <c r="AA208" s="8" t="s">
        <v>318</v>
      </c>
    </row>
    <row r="209" spans="1:27" hidden="1" outlineLevel="1" x14ac:dyDescent="0.25">
      <c r="A209" t="s">
        <v>318</v>
      </c>
      <c r="B209" s="8" t="s">
        <v>318</v>
      </c>
      <c r="C209" s="8" t="s">
        <v>306</v>
      </c>
      <c r="D209" s="9">
        <v>0</v>
      </c>
      <c r="E209" s="9">
        <v>0</v>
      </c>
      <c r="F209" s="9">
        <v>0</v>
      </c>
      <c r="G209" s="9">
        <v>0</v>
      </c>
      <c r="H209" s="7">
        <f t="shared" si="64"/>
        <v>0</v>
      </c>
      <c r="I209" s="8" t="s">
        <v>318</v>
      </c>
      <c r="J209" s="9">
        <v>114.68</v>
      </c>
      <c r="K209" s="9">
        <v>0</v>
      </c>
      <c r="L209" s="9">
        <v>0</v>
      </c>
      <c r="M209" s="9">
        <v>-114.68</v>
      </c>
      <c r="N209" s="7">
        <f t="shared" si="65"/>
        <v>0</v>
      </c>
      <c r="O209" s="8" t="s">
        <v>318</v>
      </c>
      <c r="P209" s="9">
        <v>0</v>
      </c>
      <c r="Q209" s="9">
        <v>0</v>
      </c>
      <c r="R209" s="9">
        <v>0</v>
      </c>
      <c r="S209" s="8" t="s">
        <v>318</v>
      </c>
      <c r="T209" s="9">
        <v>0</v>
      </c>
      <c r="U209" s="9">
        <v>114.68</v>
      </c>
      <c r="V209" s="8" t="s">
        <v>318</v>
      </c>
      <c r="W209" s="9">
        <v>0</v>
      </c>
      <c r="X209" s="9">
        <f>U209+IF(V209 = "", 0, V209)+W209</f>
        <v>114.68</v>
      </c>
      <c r="Y209" s="9">
        <f>T209-X209</f>
        <v>-114.68</v>
      </c>
      <c r="Z209" s="7">
        <f t="shared" si="66"/>
        <v>0</v>
      </c>
      <c r="AA209" s="8" t="s">
        <v>318</v>
      </c>
    </row>
    <row r="210" spans="1:27" hidden="1" outlineLevel="1" x14ac:dyDescent="0.25">
      <c r="A210" t="s">
        <v>318</v>
      </c>
      <c r="B210" s="8" t="s">
        <v>318</v>
      </c>
      <c r="C210" s="8" t="s">
        <v>308</v>
      </c>
      <c r="D210" s="9">
        <v>0</v>
      </c>
      <c r="E210" s="9">
        <v>0</v>
      </c>
      <c r="F210" s="9">
        <v>0</v>
      </c>
      <c r="G210" s="9">
        <v>0</v>
      </c>
      <c r="H210" s="7">
        <f t="shared" si="64"/>
        <v>0</v>
      </c>
      <c r="I210" s="8" t="s">
        <v>318</v>
      </c>
      <c r="J210" s="9">
        <v>46575</v>
      </c>
      <c r="K210" s="9">
        <v>65820</v>
      </c>
      <c r="L210" s="9">
        <v>0</v>
      </c>
      <c r="M210" s="9">
        <v>19245</v>
      </c>
      <c r="N210" s="7">
        <f t="shared" si="65"/>
        <v>0.70761166818596166</v>
      </c>
      <c r="O210" s="8" t="s">
        <v>318</v>
      </c>
      <c r="P210" s="9">
        <v>35000</v>
      </c>
      <c r="Q210" s="9">
        <v>65820</v>
      </c>
      <c r="R210" s="9">
        <v>-30820</v>
      </c>
      <c r="S210" s="8" t="s">
        <v>318</v>
      </c>
      <c r="T210" s="9">
        <v>65820</v>
      </c>
      <c r="U210" s="9">
        <v>46575</v>
      </c>
      <c r="V210" s="8" t="s">
        <v>318</v>
      </c>
      <c r="W210" s="9">
        <v>0</v>
      </c>
      <c r="X210" s="9">
        <f>U210+IF(V210 = "", 0, V210)+W210</f>
        <v>46575</v>
      </c>
      <c r="Y210" s="9">
        <f>T210-X210</f>
        <v>19245</v>
      </c>
      <c r="Z210" s="7">
        <f t="shared" si="66"/>
        <v>0.29238833181403828</v>
      </c>
      <c r="AA210" s="8" t="s">
        <v>318</v>
      </c>
    </row>
    <row r="211" spans="1:27" hidden="1" outlineLevel="1" x14ac:dyDescent="0.25">
      <c r="A211" t="s">
        <v>318</v>
      </c>
      <c r="B211" s="8" t="s">
        <v>318</v>
      </c>
      <c r="C211" s="8" t="s">
        <v>309</v>
      </c>
      <c r="D211" s="9">
        <v>0</v>
      </c>
      <c r="E211" s="9">
        <v>154.91999999999999</v>
      </c>
      <c r="F211" s="9">
        <v>0</v>
      </c>
      <c r="G211" s="9">
        <v>154.91999999999999</v>
      </c>
      <c r="H211" s="7">
        <f t="shared" si="64"/>
        <v>0</v>
      </c>
      <c r="I211" s="8" t="s">
        <v>318</v>
      </c>
      <c r="J211" s="9">
        <v>0</v>
      </c>
      <c r="K211" s="9">
        <v>1859</v>
      </c>
      <c r="L211" s="9">
        <v>0</v>
      </c>
      <c r="M211" s="9">
        <v>1859</v>
      </c>
      <c r="N211" s="7">
        <f t="shared" si="65"/>
        <v>0</v>
      </c>
      <c r="O211" s="8" t="s">
        <v>318</v>
      </c>
      <c r="P211" s="9">
        <v>0</v>
      </c>
      <c r="Q211" s="9">
        <v>1859</v>
      </c>
      <c r="R211" s="9">
        <v>-1859</v>
      </c>
      <c r="S211" s="8" t="s">
        <v>318</v>
      </c>
      <c r="T211" s="9">
        <v>1859</v>
      </c>
      <c r="U211" s="9">
        <v>0</v>
      </c>
      <c r="V211" s="8" t="s">
        <v>318</v>
      </c>
      <c r="W211" s="9">
        <v>0</v>
      </c>
      <c r="X211" s="9">
        <f>U211+IF(V211 = "", 0, V211)+W211</f>
        <v>0</v>
      </c>
      <c r="Y211" s="9">
        <f>T211-X211</f>
        <v>1859</v>
      </c>
      <c r="Z211" s="7">
        <f t="shared" si="66"/>
        <v>1</v>
      </c>
      <c r="AA211" s="8" t="s">
        <v>318</v>
      </c>
    </row>
    <row r="212" spans="1:27" collapsed="1" x14ac:dyDescent="0.25">
      <c r="A212" t="s">
        <v>318</v>
      </c>
      <c r="B212" s="25" t="s">
        <v>312</v>
      </c>
      <c r="C212" s="25"/>
      <c r="D212" s="16">
        <f>SUM(D213:D213)</f>
        <v>0</v>
      </c>
      <c r="E212" s="16">
        <f>SUM(E213:E213)</f>
        <v>0</v>
      </c>
      <c r="F212" s="16">
        <f>SUM(F213:F213)</f>
        <v>0</v>
      </c>
      <c r="G212" s="16">
        <f>SUM(G213:G213)</f>
        <v>0</v>
      </c>
      <c r="H212" s="17">
        <f t="shared" si="64"/>
        <v>0</v>
      </c>
      <c r="I212" s="15" t="s">
        <v>318</v>
      </c>
      <c r="J212" s="16">
        <f>SUM(J213:J213)</f>
        <v>0</v>
      </c>
      <c r="K212" s="16">
        <f>SUM(K213:K213)</f>
        <v>0</v>
      </c>
      <c r="L212" s="16">
        <f>SUM(L213:L213)</f>
        <v>0</v>
      </c>
      <c r="M212" s="16">
        <f>SUM(M213:M213)</f>
        <v>0</v>
      </c>
      <c r="N212" s="17">
        <f t="shared" si="65"/>
        <v>0</v>
      </c>
      <c r="O212" s="15" t="s">
        <v>318</v>
      </c>
      <c r="P212" s="16">
        <f>SUM(P213:P213)</f>
        <v>35000</v>
      </c>
      <c r="Q212" s="16">
        <f>SUM(Q213:Q213)</f>
        <v>0</v>
      </c>
      <c r="R212" s="16">
        <f>SUM(R213:R213)</f>
        <v>35000</v>
      </c>
      <c r="S212" s="15" t="s">
        <v>318</v>
      </c>
      <c r="T212" s="16">
        <f t="shared" ref="T212:Y212" si="73">SUM(T213:T213)</f>
        <v>0</v>
      </c>
      <c r="U212" s="16">
        <f t="shared" si="73"/>
        <v>0</v>
      </c>
      <c r="V212" s="16">
        <f t="shared" si="73"/>
        <v>0</v>
      </c>
      <c r="W212" s="16">
        <f t="shared" si="73"/>
        <v>0</v>
      </c>
      <c r="X212" s="16">
        <f t="shared" si="73"/>
        <v>0</v>
      </c>
      <c r="Y212" s="16">
        <f t="shared" si="73"/>
        <v>0</v>
      </c>
      <c r="Z212" s="17">
        <f t="shared" si="66"/>
        <v>0</v>
      </c>
      <c r="AA212" s="16"/>
    </row>
    <row r="213" spans="1:27" hidden="1" outlineLevel="1" x14ac:dyDescent="0.25">
      <c r="A213" t="s">
        <v>318</v>
      </c>
      <c r="B213" s="8" t="s">
        <v>318</v>
      </c>
      <c r="C213" s="8" t="s">
        <v>313</v>
      </c>
      <c r="D213" s="9">
        <v>0</v>
      </c>
      <c r="E213" s="9">
        <v>0</v>
      </c>
      <c r="F213" s="9">
        <v>0</v>
      </c>
      <c r="G213" s="9">
        <v>0</v>
      </c>
      <c r="H213" s="7">
        <f t="shared" si="64"/>
        <v>0</v>
      </c>
      <c r="I213" s="8" t="s">
        <v>318</v>
      </c>
      <c r="J213" s="9">
        <v>0</v>
      </c>
      <c r="K213" s="9">
        <v>0</v>
      </c>
      <c r="L213" s="9">
        <v>0</v>
      </c>
      <c r="M213" s="9">
        <v>0</v>
      </c>
      <c r="N213" s="7">
        <f t="shared" si="65"/>
        <v>0</v>
      </c>
      <c r="O213" s="8" t="s">
        <v>318</v>
      </c>
      <c r="P213" s="9">
        <v>35000</v>
      </c>
      <c r="Q213" s="9">
        <v>0</v>
      </c>
      <c r="R213" s="9">
        <v>35000</v>
      </c>
      <c r="S213" s="8" t="s">
        <v>318</v>
      </c>
      <c r="T213" s="9">
        <v>0</v>
      </c>
      <c r="U213" s="9">
        <v>0</v>
      </c>
      <c r="V213" s="8" t="s">
        <v>318</v>
      </c>
      <c r="W213" s="9">
        <v>0</v>
      </c>
      <c r="X213" s="9">
        <f>U213+IF(V213 = "", 0, V213)+W213</f>
        <v>0</v>
      </c>
      <c r="Y213" s="9">
        <f>T213-X213</f>
        <v>0</v>
      </c>
      <c r="Z213" s="7">
        <f t="shared" si="66"/>
        <v>0</v>
      </c>
      <c r="AA213" s="8" t="s">
        <v>318</v>
      </c>
    </row>
    <row r="214" spans="1:27" x14ac:dyDescent="0.25">
      <c r="A214" s="18" t="s">
        <v>318</v>
      </c>
      <c r="B214" s="27" t="s">
        <v>314</v>
      </c>
      <c r="C214" s="27"/>
      <c r="D214" s="11">
        <f>D95+D106+D109+D113+D124+D129+D144+D152+D158+D167+D181+D194+D198+D201+D203+D205+D207+D212</f>
        <v>93217.68</v>
      </c>
      <c r="E214" s="11">
        <f>E95+E106+E109+E113+E124+E129+E144+E152+E158+E167+E181+E194+E198+E201+E203+E205+E207+E212</f>
        <v>39592.429999999993</v>
      </c>
      <c r="F214" s="11">
        <f>F95+F106+F109+F113+F124+F129+F144+F152+F158+F167+F181+F194+F198+F201+F203+F205+F207+F212</f>
        <v>0</v>
      </c>
      <c r="G214" s="11">
        <f>G95+G106+G109+G113+G124+G129+G144+G152+G158+G167+G181+G194+G198+G201+G203+G205+G207+G212</f>
        <v>-53625.25</v>
      </c>
      <c r="H214" s="12">
        <f t="shared" si="64"/>
        <v>2.354431895188045</v>
      </c>
      <c r="I214" s="19" t="s">
        <v>318</v>
      </c>
      <c r="J214" s="11">
        <f>J95+J106+J109+J113+J124+J129+J144+J152+J158+J167+J181+J194+J198+J201+J203+J205+J207+J212</f>
        <v>866355.28</v>
      </c>
      <c r="K214" s="11">
        <f>K95+K106+K109+K113+K124+K129+K144+K152+K158+K167+K181+K194+K198+K201+K203+K205+K207+K212</f>
        <v>854957.67999999993</v>
      </c>
      <c r="L214" s="11">
        <f>L95+L106+L109+L113+L124+L129+L144+L152+L158+L167+L181+L194+L198+L201+L203+L205+L207+L212</f>
        <v>0</v>
      </c>
      <c r="M214" s="11">
        <f>M95+M106+M109+M113+M124+M129+M144+M152+M158+M167+M181+M194+M198+M201+M203+M205+M207+M212</f>
        <v>-11397.599999999988</v>
      </c>
      <c r="N214" s="12">
        <f t="shared" si="65"/>
        <v>1.013331186170525</v>
      </c>
      <c r="O214" s="19" t="s">
        <v>318</v>
      </c>
      <c r="P214" s="11">
        <f>P95+P106+P109+P113+P124+P129+P144+P152+P158+P167+P181+P194+P198+P201+P203+P205+P207+P212</f>
        <v>854234.5</v>
      </c>
      <c r="Q214" s="11">
        <f>Q95+Q106+Q109+Q113+Q124+Q129+Q144+Q152+Q158+Q167+Q181+Q194+Q198+Q201+Q203+Q205+Q207+Q212</f>
        <v>854957.67999999993</v>
      </c>
      <c r="R214" s="11">
        <f>R95+R106+R109+R113+R124+R129+R144+R152+R158+R167+R181+R194+R198+R201+R203+R205+R207+R212</f>
        <v>-723.18000000000029</v>
      </c>
      <c r="S214" s="19" t="s">
        <v>318</v>
      </c>
      <c r="T214" s="11">
        <f t="shared" ref="T214:Y214" si="74">T95+T106+T109+T113+T124+T129+T144+T152+T158+T167+T181+T194+T198+T201+T203+T205+T207+T212</f>
        <v>854957.67999999993</v>
      </c>
      <c r="U214" s="11">
        <f t="shared" si="74"/>
        <v>866355.28</v>
      </c>
      <c r="V214" s="11">
        <f t="shared" si="74"/>
        <v>0</v>
      </c>
      <c r="W214" s="11">
        <f t="shared" si="74"/>
        <v>0</v>
      </c>
      <c r="X214" s="11">
        <f t="shared" si="74"/>
        <v>866355.28</v>
      </c>
      <c r="Y214" s="11">
        <f t="shared" si="74"/>
        <v>-11397.600000000028</v>
      </c>
      <c r="Z214" s="12">
        <f t="shared" si="66"/>
        <v>-1.3331186170524872E-2</v>
      </c>
      <c r="AA214" s="11"/>
    </row>
    <row r="216" spans="1:27" ht="17.25" x14ac:dyDescent="0.3">
      <c r="A216" s="18" t="s">
        <v>318</v>
      </c>
      <c r="B216" s="26" t="s">
        <v>315</v>
      </c>
      <c r="C216" s="26"/>
      <c r="D216" s="11">
        <f>D92+D214</f>
        <v>302504.65999999997</v>
      </c>
      <c r="E216" s="11">
        <f>E92+E214</f>
        <v>256379.03999999998</v>
      </c>
      <c r="F216" s="11">
        <f>F92+F214</f>
        <v>0</v>
      </c>
      <c r="G216" s="11">
        <f>G92+G214</f>
        <v>-46125.62</v>
      </c>
      <c r="H216" s="12">
        <f>IF(E216&lt;&gt;0, (D216+F216)/E216, 0)</f>
        <v>1.1799118211847583</v>
      </c>
      <c r="I216" s="19" t="s">
        <v>318</v>
      </c>
      <c r="J216" s="11">
        <f>J92+J214</f>
        <v>3500801.2800000003</v>
      </c>
      <c r="K216" s="11">
        <f>K92+K214</f>
        <v>3484428.4899999993</v>
      </c>
      <c r="L216" s="11">
        <f>L92+L214</f>
        <v>0</v>
      </c>
      <c r="M216" s="11">
        <f>M92+M214</f>
        <v>-16372.789999999997</v>
      </c>
      <c r="N216" s="12">
        <f>IF(K216&lt;&gt;0, (J216+L216)/K216, 0)</f>
        <v>1.0046988451756118</v>
      </c>
      <c r="O216" s="19" t="s">
        <v>318</v>
      </c>
      <c r="P216" s="11">
        <f>P92+P214</f>
        <v>3421452.6999999997</v>
      </c>
      <c r="Q216" s="11">
        <f>Q92+Q214</f>
        <v>3484428.4899999993</v>
      </c>
      <c r="R216" s="11">
        <f>R92+R214</f>
        <v>-62975.79</v>
      </c>
      <c r="S216" s="19" t="s">
        <v>318</v>
      </c>
      <c r="T216" s="11">
        <f t="shared" ref="T216:Y216" si="75">T92+T214</f>
        <v>3484428.4899999993</v>
      </c>
      <c r="U216" s="11">
        <f t="shared" si="75"/>
        <v>3500801.2800000003</v>
      </c>
      <c r="V216" s="11">
        <f t="shared" si="75"/>
        <v>0</v>
      </c>
      <c r="W216" s="11">
        <f t="shared" si="75"/>
        <v>0</v>
      </c>
      <c r="X216" s="11">
        <f t="shared" si="75"/>
        <v>3500801.2800000003</v>
      </c>
      <c r="Y216" s="11">
        <f t="shared" si="75"/>
        <v>-16372.790000000143</v>
      </c>
      <c r="Z216" s="12">
        <f>IF(T216&lt;&gt;0, Y216/T216, 0)</f>
        <v>-4.6988451756116096E-3</v>
      </c>
      <c r="AA216" s="11"/>
    </row>
    <row r="217" spans="1:27" x14ac:dyDescent="0.25">
      <c r="J217" s="28"/>
      <c r="K217" s="28"/>
      <c r="L217" s="29"/>
      <c r="M217" s="28"/>
    </row>
    <row r="218" spans="1:27" ht="17.25" x14ac:dyDescent="0.3">
      <c r="A218" s="18" t="s">
        <v>318</v>
      </c>
      <c r="B218" s="26" t="s">
        <v>316</v>
      </c>
      <c r="C218" s="26"/>
      <c r="D218" s="11">
        <f>D41+D216</f>
        <v>44822.869999999966</v>
      </c>
      <c r="E218" s="11">
        <f>E41+E216</f>
        <v>15437.559999999969</v>
      </c>
      <c r="F218" s="11">
        <f>F41+F216</f>
        <v>0</v>
      </c>
      <c r="G218" s="11">
        <f>G41+G216</f>
        <v>-29385.310000000005</v>
      </c>
      <c r="H218" s="12">
        <f>IF(E218&lt;&gt;0, (D218+F218)/E218, 0)</f>
        <v>2.9034944641510743</v>
      </c>
      <c r="I218" s="19" t="s">
        <v>318</v>
      </c>
      <c r="J218" s="11">
        <f>J41+J216</f>
        <v>21233.170000000391</v>
      </c>
      <c r="K218" s="11">
        <f>K41+K216</f>
        <v>32362.61999999918</v>
      </c>
      <c r="L218" s="11">
        <f>L41+L216</f>
        <v>0</v>
      </c>
      <c r="M218" s="11">
        <f>M41+M216</f>
        <v>11129.450000000008</v>
      </c>
      <c r="N218" s="12">
        <f>IF(K218&lt;&gt;0, (J218+L218)/K218, 0)</f>
        <v>0.65610170004779989</v>
      </c>
      <c r="O218" s="19" t="s">
        <v>318</v>
      </c>
      <c r="P218" s="11">
        <f>P41+P216</f>
        <v>31387.829999999609</v>
      </c>
      <c r="Q218" s="11">
        <f>Q41+Q216</f>
        <v>32362.61999999918</v>
      </c>
      <c r="R218" s="11">
        <f>R41+R216</f>
        <v>-974.79000000000087</v>
      </c>
      <c r="S218" s="19" t="s">
        <v>318</v>
      </c>
      <c r="T218" s="11">
        <f t="shared" ref="T218:Y218" si="76">T41+T216</f>
        <v>32362.61999999918</v>
      </c>
      <c r="U218" s="11">
        <f t="shared" si="76"/>
        <v>21233.170000000391</v>
      </c>
      <c r="V218" s="11">
        <f t="shared" si="76"/>
        <v>0</v>
      </c>
      <c r="W218" s="11">
        <f t="shared" si="76"/>
        <v>0</v>
      </c>
      <c r="X218" s="11">
        <f t="shared" si="76"/>
        <v>21233.170000000391</v>
      </c>
      <c r="Y218" s="11">
        <f t="shared" si="76"/>
        <v>11129.449999999826</v>
      </c>
      <c r="Z218" s="12">
        <f>IF(T218&lt;&gt;0, Y218/T218, 0)</f>
        <v>0.34389829995223214</v>
      </c>
      <c r="AA218" s="11"/>
    </row>
  </sheetData>
  <mergeCells count="42">
    <mergeCell ref="B207:C207"/>
    <mergeCell ref="B212:C212"/>
    <mergeCell ref="B214:C214"/>
    <mergeCell ref="B216:C216"/>
    <mergeCell ref="B218:C218"/>
    <mergeCell ref="B194:C194"/>
    <mergeCell ref="B198:C198"/>
    <mergeCell ref="B201:C201"/>
    <mergeCell ref="B203:C203"/>
    <mergeCell ref="B205:C205"/>
    <mergeCell ref="B144:C144"/>
    <mergeCell ref="B152:C152"/>
    <mergeCell ref="B158:C158"/>
    <mergeCell ref="B167:C167"/>
    <mergeCell ref="B181:C181"/>
    <mergeCell ref="B106:C106"/>
    <mergeCell ref="B109:C109"/>
    <mergeCell ref="B113:C113"/>
    <mergeCell ref="B124:C124"/>
    <mergeCell ref="B129:C129"/>
    <mergeCell ref="B68:C68"/>
    <mergeCell ref="B73:C73"/>
    <mergeCell ref="B81:C81"/>
    <mergeCell ref="B92:C92"/>
    <mergeCell ref="B95:C95"/>
    <mergeCell ref="B41:C41"/>
    <mergeCell ref="B46:C46"/>
    <mergeCell ref="B50:C50"/>
    <mergeCell ref="B55:C55"/>
    <mergeCell ref="B59:C59"/>
    <mergeCell ref="B11:C11"/>
    <mergeCell ref="B13:C13"/>
    <mergeCell ref="B20:C20"/>
    <mergeCell ref="B24:C24"/>
    <mergeCell ref="B36:C36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AA184"/>
  <sheetViews>
    <sheetView showGridLines="0" topLeftCell="A83" zoomScaleNormal="100" workbookViewId="0">
      <selection activeCell="J40" sqref="J40:M40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1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" x14ac:dyDescent="0.35">
      <c r="B3" s="1" t="s">
        <v>321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B4" s="3" t="s">
        <v>3</v>
      </c>
    </row>
    <row r="5" spans="1:27" x14ac:dyDescent="0.25">
      <c r="B5" s="3" t="s">
        <v>4</v>
      </c>
    </row>
    <row r="8" spans="1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1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1:27" ht="17.25" x14ac:dyDescent="0.3">
      <c r="B10" s="5" t="s">
        <v>21</v>
      </c>
    </row>
    <row r="11" spans="1:27" collapsed="1" x14ac:dyDescent="0.25">
      <c r="A11" t="s">
        <v>318</v>
      </c>
      <c r="B11" s="25" t="s">
        <v>22</v>
      </c>
      <c r="C11" s="25"/>
      <c r="D11" s="16">
        <f>SUM(D12:D12)</f>
        <v>-44031.45</v>
      </c>
      <c r="E11" s="16">
        <f>SUM(E12:E12)</f>
        <v>-44031.24</v>
      </c>
      <c r="F11" s="16">
        <f>SUM(F12:F12)</f>
        <v>0</v>
      </c>
      <c r="G11" s="16">
        <f>SUM(G12:G12)</f>
        <v>0.21</v>
      </c>
      <c r="H11" s="17">
        <f t="shared" ref="H11:H37" si="0">IF(E11&lt;&gt;0, (D11+F11)/E11, 0)</f>
        <v>1.0000047693410405</v>
      </c>
      <c r="I11" s="15" t="s">
        <v>318</v>
      </c>
      <c r="J11" s="16">
        <f>SUM(J12:J12)</f>
        <v>-528374.87</v>
      </c>
      <c r="K11" s="16">
        <f>SUM(K12:K12)</f>
        <v>-528374.82999999996</v>
      </c>
      <c r="L11" s="16">
        <f>SUM(L12:L12)</f>
        <v>0</v>
      </c>
      <c r="M11" s="16">
        <f>SUM(M12:M12)</f>
        <v>0.04</v>
      </c>
      <c r="N11" s="17">
        <f t="shared" ref="N11:N37" si="1">IF(K11&lt;&gt;0, (J11+L11)/K11, 0)</f>
        <v>1.0000000757038332</v>
      </c>
      <c r="O11" s="15" t="s">
        <v>318</v>
      </c>
      <c r="P11" s="16">
        <f>SUM(P12:P12)</f>
        <v>-528374.82999999996</v>
      </c>
      <c r="Q11" s="16">
        <f>SUM(Q12:Q12)</f>
        <v>-528374.82999999996</v>
      </c>
      <c r="R11" s="16">
        <f>SUM(R12:R12)</f>
        <v>0</v>
      </c>
      <c r="S11" s="15" t="s">
        <v>318</v>
      </c>
      <c r="T11" s="16">
        <f t="shared" ref="T11:Y11" si="2">SUM(T12:T12)</f>
        <v>-528374.82999999996</v>
      </c>
      <c r="U11" s="16">
        <f t="shared" si="2"/>
        <v>-528374.87</v>
      </c>
      <c r="V11" s="16">
        <f t="shared" si="2"/>
        <v>0</v>
      </c>
      <c r="W11" s="16">
        <f t="shared" si="2"/>
        <v>0</v>
      </c>
      <c r="X11" s="16">
        <f t="shared" si="2"/>
        <v>-528374.87</v>
      </c>
      <c r="Y11" s="16">
        <f t="shared" si="2"/>
        <v>4.0000000037252903E-2</v>
      </c>
      <c r="Z11" s="17">
        <f t="shared" ref="Z11:Z37" si="3">IF(T11&lt;&gt;0, Y11/T11, 0)</f>
        <v>-7.5703833275428556E-8</v>
      </c>
      <c r="AA11" s="16"/>
    </row>
    <row r="12" spans="1:27" hidden="1" outlineLevel="1" x14ac:dyDescent="0.25">
      <c r="A12" t="s">
        <v>318</v>
      </c>
      <c r="B12" s="8" t="s">
        <v>318</v>
      </c>
      <c r="C12" s="8" t="s">
        <v>23</v>
      </c>
      <c r="D12" s="9">
        <v>-44031.45</v>
      </c>
      <c r="E12" s="9">
        <v>-44031.24</v>
      </c>
      <c r="F12" s="9">
        <v>0</v>
      </c>
      <c r="G12" s="9">
        <v>0.21</v>
      </c>
      <c r="H12" s="7">
        <f t="shared" si="0"/>
        <v>1.0000047693410405</v>
      </c>
      <c r="I12" s="8" t="s">
        <v>318</v>
      </c>
      <c r="J12" s="9">
        <v>-528374.87</v>
      </c>
      <c r="K12" s="9">
        <v>-528374.82999999996</v>
      </c>
      <c r="L12" s="9">
        <v>0</v>
      </c>
      <c r="M12" s="9">
        <v>0.04</v>
      </c>
      <c r="N12" s="7">
        <f t="shared" si="1"/>
        <v>1.0000000757038332</v>
      </c>
      <c r="O12" s="8" t="s">
        <v>318</v>
      </c>
      <c r="P12" s="9">
        <v>-528374.82999999996</v>
      </c>
      <c r="Q12" s="9">
        <v>-528374.82999999996</v>
      </c>
      <c r="R12" s="9">
        <v>0</v>
      </c>
      <c r="S12" s="8" t="s">
        <v>318</v>
      </c>
      <c r="T12" s="9">
        <v>-528374.82999999996</v>
      </c>
      <c r="U12" s="9">
        <v>-528374.87</v>
      </c>
      <c r="V12" s="8" t="s">
        <v>318</v>
      </c>
      <c r="W12" s="9">
        <v>0</v>
      </c>
      <c r="X12" s="9">
        <f>U12+IF(V12 = "", 0, V12)+W12</f>
        <v>-528374.87</v>
      </c>
      <c r="Y12" s="9">
        <f>T12-X12</f>
        <v>4.0000000037252903E-2</v>
      </c>
      <c r="Z12" s="7">
        <f t="shared" si="3"/>
        <v>-7.5703833275428556E-8</v>
      </c>
      <c r="AA12" s="8" t="s">
        <v>318</v>
      </c>
    </row>
    <row r="13" spans="1:27" collapsed="1" x14ac:dyDescent="0.25">
      <c r="A13" t="s">
        <v>318</v>
      </c>
      <c r="B13" s="25" t="s">
        <v>24</v>
      </c>
      <c r="C13" s="25"/>
      <c r="D13" s="16">
        <f>SUM(D14:D20)</f>
        <v>-10878</v>
      </c>
      <c r="E13" s="16">
        <f>SUM(E14:E20)</f>
        <v>-10989.07</v>
      </c>
      <c r="F13" s="16">
        <f>SUM(F14:F20)</f>
        <v>0</v>
      </c>
      <c r="G13" s="16">
        <f>SUM(G14:G20)</f>
        <v>-111.07</v>
      </c>
      <c r="H13" s="17">
        <f t="shared" si="0"/>
        <v>0.98989268427628552</v>
      </c>
      <c r="I13" s="15" t="s">
        <v>318</v>
      </c>
      <c r="J13" s="16">
        <f>SUM(J14:J20)</f>
        <v>-80440.28</v>
      </c>
      <c r="K13" s="16">
        <f>SUM(K14:K20)</f>
        <v>-79254.91</v>
      </c>
      <c r="L13" s="16">
        <f>SUM(L14:L20)</f>
        <v>0</v>
      </c>
      <c r="M13" s="16">
        <f>SUM(M14:M20)</f>
        <v>1185.3700000000001</v>
      </c>
      <c r="N13" s="17">
        <f t="shared" si="1"/>
        <v>1.0149564235200064</v>
      </c>
      <c r="O13" s="15" t="s">
        <v>318</v>
      </c>
      <c r="P13" s="16">
        <f>SUM(P14:P20)</f>
        <v>-78009.8</v>
      </c>
      <c r="Q13" s="16">
        <f>SUM(Q14:Q20)</f>
        <v>-79254.91</v>
      </c>
      <c r="R13" s="16">
        <f>SUM(R14:R20)</f>
        <v>1245.1099999999999</v>
      </c>
      <c r="S13" s="15" t="s">
        <v>318</v>
      </c>
      <c r="T13" s="16">
        <f t="shared" ref="T13:Y13" si="4">SUM(T14:T20)</f>
        <v>-79254.91</v>
      </c>
      <c r="U13" s="16">
        <f t="shared" si="4"/>
        <v>-80440.28</v>
      </c>
      <c r="V13" s="16">
        <f t="shared" si="4"/>
        <v>0</v>
      </c>
      <c r="W13" s="16">
        <f t="shared" si="4"/>
        <v>0</v>
      </c>
      <c r="X13" s="16">
        <f t="shared" si="4"/>
        <v>-80440.28</v>
      </c>
      <c r="Y13" s="16">
        <f t="shared" si="4"/>
        <v>1185.3700000000008</v>
      </c>
      <c r="Z13" s="17">
        <f t="shared" si="3"/>
        <v>-1.4956423520006531E-2</v>
      </c>
      <c r="AA13" s="16"/>
    </row>
    <row r="14" spans="1:27" hidden="1" outlineLevel="1" x14ac:dyDescent="0.25">
      <c r="A14" t="s">
        <v>318</v>
      </c>
      <c r="B14" s="8" t="s">
        <v>318</v>
      </c>
      <c r="C14" s="8" t="s">
        <v>31</v>
      </c>
      <c r="D14" s="9">
        <v>0</v>
      </c>
      <c r="E14" s="9">
        <v>0</v>
      </c>
      <c r="F14" s="9">
        <v>0</v>
      </c>
      <c r="G14" s="9">
        <v>0</v>
      </c>
      <c r="H14" s="7">
        <f t="shared" si="0"/>
        <v>0</v>
      </c>
      <c r="I14" s="8" t="s">
        <v>318</v>
      </c>
      <c r="J14" s="9">
        <v>8416.4</v>
      </c>
      <c r="K14" s="9">
        <v>8416.16</v>
      </c>
      <c r="L14" s="9">
        <v>0</v>
      </c>
      <c r="M14" s="9">
        <v>-0.24</v>
      </c>
      <c r="N14" s="7">
        <f t="shared" si="1"/>
        <v>1.000028516568126</v>
      </c>
      <c r="O14" s="8" t="s">
        <v>318</v>
      </c>
      <c r="P14" s="9">
        <v>8416.16</v>
      </c>
      <c r="Q14" s="9">
        <v>8416.16</v>
      </c>
      <c r="R14" s="9">
        <v>0</v>
      </c>
      <c r="S14" s="8" t="s">
        <v>318</v>
      </c>
      <c r="T14" s="9">
        <v>8416.16</v>
      </c>
      <c r="U14" s="9">
        <v>8416.4</v>
      </c>
      <c r="V14" s="8" t="s">
        <v>318</v>
      </c>
      <c r="W14" s="9">
        <v>0</v>
      </c>
      <c r="X14" s="9">
        <f t="shared" ref="X14:X20" si="5">U14+IF(V14 = "", 0, V14)+W14</f>
        <v>8416.4</v>
      </c>
      <c r="Y14" s="9">
        <f t="shared" ref="Y14:Y20" si="6">T14-X14</f>
        <v>-0.23999999999978172</v>
      </c>
      <c r="Z14" s="7">
        <f t="shared" si="3"/>
        <v>-2.8516568126055318E-5</v>
      </c>
      <c r="AA14" s="8" t="s">
        <v>318</v>
      </c>
    </row>
    <row r="15" spans="1:27" hidden="1" outlineLevel="1" x14ac:dyDescent="0.25">
      <c r="A15" t="s">
        <v>318</v>
      </c>
      <c r="B15" s="8" t="s">
        <v>318</v>
      </c>
      <c r="C15" s="8" t="s">
        <v>25</v>
      </c>
      <c r="D15" s="9">
        <v>-10878</v>
      </c>
      <c r="E15" s="9">
        <v>-10989.07</v>
      </c>
      <c r="F15" s="9">
        <v>0</v>
      </c>
      <c r="G15" s="9">
        <v>-111.07</v>
      </c>
      <c r="H15" s="7">
        <f t="shared" si="0"/>
        <v>0.98989268427628552</v>
      </c>
      <c r="I15" s="8" t="s">
        <v>318</v>
      </c>
      <c r="J15" s="9">
        <v>-10878</v>
      </c>
      <c r="K15" s="9">
        <v>-10989.07</v>
      </c>
      <c r="L15" s="9">
        <v>0</v>
      </c>
      <c r="M15" s="9">
        <v>-111.07</v>
      </c>
      <c r="N15" s="7">
        <f t="shared" si="1"/>
        <v>0.98989268427628552</v>
      </c>
      <c r="O15" s="8" t="s">
        <v>318</v>
      </c>
      <c r="P15" s="9">
        <v>-10989.07</v>
      </c>
      <c r="Q15" s="9">
        <v>-10989.07</v>
      </c>
      <c r="R15" s="9">
        <v>0</v>
      </c>
      <c r="S15" s="8" t="s">
        <v>318</v>
      </c>
      <c r="T15" s="9">
        <v>-10989.07</v>
      </c>
      <c r="U15" s="9">
        <v>-10878</v>
      </c>
      <c r="V15" s="8" t="s">
        <v>318</v>
      </c>
      <c r="W15" s="9">
        <v>0</v>
      </c>
      <c r="X15" s="9">
        <f t="shared" si="5"/>
        <v>-10878</v>
      </c>
      <c r="Y15" s="9">
        <f t="shared" si="6"/>
        <v>-111.06999999999971</v>
      </c>
      <c r="Z15" s="7">
        <f t="shared" si="3"/>
        <v>1.0107315723714537E-2</v>
      </c>
      <c r="AA15" s="8" t="s">
        <v>318</v>
      </c>
    </row>
    <row r="16" spans="1:27" hidden="1" outlineLevel="1" x14ac:dyDescent="0.25">
      <c r="A16" t="s">
        <v>318</v>
      </c>
      <c r="B16" s="8" t="s">
        <v>318</v>
      </c>
      <c r="C16" s="8" t="s">
        <v>26</v>
      </c>
      <c r="D16" s="9">
        <v>0</v>
      </c>
      <c r="E16" s="9">
        <v>0</v>
      </c>
      <c r="F16" s="9">
        <v>0</v>
      </c>
      <c r="G16" s="9">
        <v>0</v>
      </c>
      <c r="H16" s="7">
        <f t="shared" si="0"/>
        <v>0</v>
      </c>
      <c r="I16" s="8" t="s">
        <v>318</v>
      </c>
      <c r="J16" s="9">
        <v>-10413.75</v>
      </c>
      <c r="K16" s="9">
        <v>-10345</v>
      </c>
      <c r="L16" s="9">
        <v>0</v>
      </c>
      <c r="M16" s="9">
        <v>68.75</v>
      </c>
      <c r="N16" s="7">
        <f t="shared" si="1"/>
        <v>1.0066457225712904</v>
      </c>
      <c r="O16" s="8" t="s">
        <v>318</v>
      </c>
      <c r="P16" s="9">
        <v>-9089.89</v>
      </c>
      <c r="Q16" s="9">
        <v>-10345</v>
      </c>
      <c r="R16" s="9">
        <v>1255.1099999999999</v>
      </c>
      <c r="S16" s="8" t="s">
        <v>318</v>
      </c>
      <c r="T16" s="9">
        <v>-10345</v>
      </c>
      <c r="U16" s="9">
        <v>-10413.75</v>
      </c>
      <c r="V16" s="8" t="s">
        <v>318</v>
      </c>
      <c r="W16" s="9">
        <v>0</v>
      </c>
      <c r="X16" s="9">
        <f t="shared" si="5"/>
        <v>-10413.75</v>
      </c>
      <c r="Y16" s="9">
        <f t="shared" si="6"/>
        <v>68.75</v>
      </c>
      <c r="Z16" s="7">
        <f t="shared" si="3"/>
        <v>-6.6457225712904782E-3</v>
      </c>
      <c r="AA16" s="8" t="s">
        <v>318</v>
      </c>
    </row>
    <row r="17" spans="1:27" hidden="1" outlineLevel="1" x14ac:dyDescent="0.25">
      <c r="A17" t="s">
        <v>318</v>
      </c>
      <c r="B17" s="8" t="s">
        <v>318</v>
      </c>
      <c r="C17" s="8" t="s">
        <v>27</v>
      </c>
      <c r="D17" s="9">
        <v>0</v>
      </c>
      <c r="E17" s="9">
        <v>0</v>
      </c>
      <c r="F17" s="9">
        <v>0</v>
      </c>
      <c r="G17" s="9">
        <v>0</v>
      </c>
      <c r="H17" s="7">
        <f t="shared" si="0"/>
        <v>0</v>
      </c>
      <c r="I17" s="8" t="s">
        <v>318</v>
      </c>
      <c r="J17" s="9">
        <v>-34453</v>
      </c>
      <c r="K17" s="9">
        <v>-34700</v>
      </c>
      <c r="L17" s="9">
        <v>0</v>
      </c>
      <c r="M17" s="9">
        <v>-247</v>
      </c>
      <c r="N17" s="7">
        <f t="shared" si="1"/>
        <v>0.9928818443804035</v>
      </c>
      <c r="O17" s="8" t="s">
        <v>318</v>
      </c>
      <c r="P17" s="9">
        <v>-34700</v>
      </c>
      <c r="Q17" s="9">
        <v>-34700</v>
      </c>
      <c r="R17" s="9">
        <v>0</v>
      </c>
      <c r="S17" s="8" t="s">
        <v>318</v>
      </c>
      <c r="T17" s="9">
        <v>-34700</v>
      </c>
      <c r="U17" s="9">
        <v>-34453</v>
      </c>
      <c r="V17" s="8" t="s">
        <v>318</v>
      </c>
      <c r="W17" s="9">
        <v>0</v>
      </c>
      <c r="X17" s="9">
        <f t="shared" si="5"/>
        <v>-34453</v>
      </c>
      <c r="Y17" s="9">
        <f t="shared" si="6"/>
        <v>-247</v>
      </c>
      <c r="Z17" s="7">
        <f t="shared" si="3"/>
        <v>7.1181556195965417E-3</v>
      </c>
      <c r="AA17" s="8" t="s">
        <v>318</v>
      </c>
    </row>
    <row r="18" spans="1:27" hidden="1" outlineLevel="1" x14ac:dyDescent="0.25">
      <c r="A18" t="s">
        <v>318</v>
      </c>
      <c r="B18" s="8" t="s">
        <v>318</v>
      </c>
      <c r="C18" s="8" t="s">
        <v>28</v>
      </c>
      <c r="D18" s="9">
        <v>0</v>
      </c>
      <c r="E18" s="9">
        <v>0</v>
      </c>
      <c r="F18" s="9">
        <v>0</v>
      </c>
      <c r="G18" s="9">
        <v>0</v>
      </c>
      <c r="H18" s="7">
        <f t="shared" si="0"/>
        <v>0</v>
      </c>
      <c r="I18" s="8" t="s">
        <v>318</v>
      </c>
      <c r="J18" s="9">
        <v>-16210</v>
      </c>
      <c r="K18" s="9">
        <v>-16210</v>
      </c>
      <c r="L18" s="9">
        <v>0</v>
      </c>
      <c r="M18" s="9">
        <v>0</v>
      </c>
      <c r="N18" s="7">
        <f t="shared" si="1"/>
        <v>1</v>
      </c>
      <c r="O18" s="8" t="s">
        <v>318</v>
      </c>
      <c r="P18" s="9">
        <v>-16220</v>
      </c>
      <c r="Q18" s="9">
        <v>-16210</v>
      </c>
      <c r="R18" s="9">
        <v>-10</v>
      </c>
      <c r="S18" s="8" t="s">
        <v>318</v>
      </c>
      <c r="T18" s="9">
        <v>-16210</v>
      </c>
      <c r="U18" s="9">
        <v>-16210</v>
      </c>
      <c r="V18" s="8" t="s">
        <v>318</v>
      </c>
      <c r="W18" s="9">
        <v>0</v>
      </c>
      <c r="X18" s="9">
        <f t="shared" si="5"/>
        <v>-16210</v>
      </c>
      <c r="Y18" s="9">
        <f t="shared" si="6"/>
        <v>0</v>
      </c>
      <c r="Z18" s="7">
        <f t="shared" si="3"/>
        <v>0</v>
      </c>
      <c r="AA18" s="8" t="s">
        <v>318</v>
      </c>
    </row>
    <row r="19" spans="1:27" hidden="1" outlineLevel="1" x14ac:dyDescent="0.25">
      <c r="A19" t="s">
        <v>318</v>
      </c>
      <c r="B19" s="8" t="s">
        <v>318</v>
      </c>
      <c r="C19" s="8" t="s">
        <v>29</v>
      </c>
      <c r="D19" s="9">
        <v>0</v>
      </c>
      <c r="E19" s="9">
        <v>0</v>
      </c>
      <c r="F19" s="9">
        <v>0</v>
      </c>
      <c r="G19" s="9">
        <v>0</v>
      </c>
      <c r="H19" s="7">
        <f t="shared" si="0"/>
        <v>0</v>
      </c>
      <c r="I19" s="8" t="s">
        <v>318</v>
      </c>
      <c r="J19" s="9">
        <v>-9812.93</v>
      </c>
      <c r="K19" s="9">
        <v>-8148</v>
      </c>
      <c r="L19" s="9">
        <v>0</v>
      </c>
      <c r="M19" s="9">
        <v>1664.93</v>
      </c>
      <c r="N19" s="7">
        <f t="shared" si="1"/>
        <v>1.2043360333824251</v>
      </c>
      <c r="O19" s="8" t="s">
        <v>318</v>
      </c>
      <c r="P19" s="9">
        <v>-8148</v>
      </c>
      <c r="Q19" s="9">
        <v>-8148</v>
      </c>
      <c r="R19" s="9">
        <v>0</v>
      </c>
      <c r="S19" s="8" t="s">
        <v>318</v>
      </c>
      <c r="T19" s="9">
        <v>-8148</v>
      </c>
      <c r="U19" s="9">
        <v>-9812.93</v>
      </c>
      <c r="V19" s="8" t="s">
        <v>318</v>
      </c>
      <c r="W19" s="9">
        <v>0</v>
      </c>
      <c r="X19" s="9">
        <f t="shared" si="5"/>
        <v>-9812.93</v>
      </c>
      <c r="Y19" s="9">
        <f t="shared" si="6"/>
        <v>1664.9300000000003</v>
      </c>
      <c r="Z19" s="7">
        <f t="shared" si="3"/>
        <v>-0.20433603338242518</v>
      </c>
      <c r="AA19" s="8" t="s">
        <v>318</v>
      </c>
    </row>
    <row r="20" spans="1:27" hidden="1" outlineLevel="1" x14ac:dyDescent="0.25">
      <c r="A20" t="s">
        <v>318</v>
      </c>
      <c r="B20" s="8" t="s">
        <v>318</v>
      </c>
      <c r="C20" s="8" t="s">
        <v>30</v>
      </c>
      <c r="D20" s="9">
        <v>0</v>
      </c>
      <c r="E20" s="9">
        <v>0</v>
      </c>
      <c r="F20" s="9">
        <v>0</v>
      </c>
      <c r="G20" s="9">
        <v>0</v>
      </c>
      <c r="H20" s="7">
        <f t="shared" si="0"/>
        <v>0</v>
      </c>
      <c r="I20" s="8" t="s">
        <v>318</v>
      </c>
      <c r="J20" s="9">
        <v>-7089</v>
      </c>
      <c r="K20" s="9">
        <v>-7279</v>
      </c>
      <c r="L20" s="9">
        <v>0</v>
      </c>
      <c r="M20" s="9">
        <v>-190</v>
      </c>
      <c r="N20" s="7">
        <f t="shared" si="1"/>
        <v>0.9738975133946971</v>
      </c>
      <c r="O20" s="8" t="s">
        <v>318</v>
      </c>
      <c r="P20" s="9">
        <v>-7279</v>
      </c>
      <c r="Q20" s="9">
        <v>-7279</v>
      </c>
      <c r="R20" s="9">
        <v>0</v>
      </c>
      <c r="S20" s="8" t="s">
        <v>318</v>
      </c>
      <c r="T20" s="9">
        <v>-7279</v>
      </c>
      <c r="U20" s="9">
        <v>-7089</v>
      </c>
      <c r="V20" s="8" t="s">
        <v>318</v>
      </c>
      <c r="W20" s="9">
        <v>0</v>
      </c>
      <c r="X20" s="9">
        <f t="shared" si="5"/>
        <v>-7089</v>
      </c>
      <c r="Y20" s="9">
        <f t="shared" si="6"/>
        <v>-190</v>
      </c>
      <c r="Z20" s="7">
        <f t="shared" si="3"/>
        <v>2.6102486605302927E-2</v>
      </c>
      <c r="AA20" s="8" t="s">
        <v>318</v>
      </c>
    </row>
    <row r="21" spans="1:27" collapsed="1" x14ac:dyDescent="0.25">
      <c r="A21" t="s">
        <v>318</v>
      </c>
      <c r="B21" s="25" t="s">
        <v>32</v>
      </c>
      <c r="C21" s="25"/>
      <c r="D21" s="16">
        <f>SUM(D22:D23)</f>
        <v>-4551.17</v>
      </c>
      <c r="E21" s="16">
        <f>SUM(E22:E23)</f>
        <v>0</v>
      </c>
      <c r="F21" s="16">
        <f>SUM(F22:F23)</f>
        <v>0</v>
      </c>
      <c r="G21" s="16">
        <f>SUM(G22:G23)</f>
        <v>4551.17</v>
      </c>
      <c r="H21" s="17">
        <f t="shared" si="0"/>
        <v>0</v>
      </c>
      <c r="I21" s="15" t="s">
        <v>318</v>
      </c>
      <c r="J21" s="16">
        <f>SUM(J22:J23)</f>
        <v>-167837.92</v>
      </c>
      <c r="K21" s="16">
        <f>SUM(K22:K23)</f>
        <v>-142100</v>
      </c>
      <c r="L21" s="16">
        <f>SUM(L22:L23)</f>
        <v>0</v>
      </c>
      <c r="M21" s="16">
        <f>SUM(M22:M23)</f>
        <v>25737.919999999998</v>
      </c>
      <c r="N21" s="17">
        <f t="shared" si="1"/>
        <v>1.1811254046446165</v>
      </c>
      <c r="O21" s="15" t="s">
        <v>318</v>
      </c>
      <c r="P21" s="16">
        <f>SUM(P22:P23)</f>
        <v>-124600</v>
      </c>
      <c r="Q21" s="16">
        <f>SUM(Q22:Q23)</f>
        <v>-142100</v>
      </c>
      <c r="R21" s="16">
        <f>SUM(R22:R23)</f>
        <v>17500</v>
      </c>
      <c r="S21" s="15" t="s">
        <v>318</v>
      </c>
      <c r="T21" s="16">
        <f t="shared" ref="T21:Y21" si="7">SUM(T22:T23)</f>
        <v>-142100</v>
      </c>
      <c r="U21" s="16">
        <f t="shared" si="7"/>
        <v>-167837.92</v>
      </c>
      <c r="V21" s="16">
        <f t="shared" si="7"/>
        <v>0</v>
      </c>
      <c r="W21" s="16">
        <f t="shared" si="7"/>
        <v>0</v>
      </c>
      <c r="X21" s="16">
        <f t="shared" si="7"/>
        <v>-167837.92</v>
      </c>
      <c r="Y21" s="16">
        <f t="shared" si="7"/>
        <v>25737.920000000013</v>
      </c>
      <c r="Z21" s="17">
        <f t="shared" si="3"/>
        <v>-0.18112540464461654</v>
      </c>
      <c r="AA21" s="16"/>
    </row>
    <row r="22" spans="1:27" hidden="1" outlineLevel="1" x14ac:dyDescent="0.25">
      <c r="A22" t="s">
        <v>318</v>
      </c>
      <c r="B22" s="8" t="s">
        <v>318</v>
      </c>
      <c r="C22" s="8" t="s">
        <v>33</v>
      </c>
      <c r="D22" s="9">
        <v>-4551.17</v>
      </c>
      <c r="E22" s="9">
        <v>0</v>
      </c>
      <c r="F22" s="9">
        <v>0</v>
      </c>
      <c r="G22" s="9">
        <v>4551.17</v>
      </c>
      <c r="H22" s="7">
        <f t="shared" si="0"/>
        <v>0</v>
      </c>
      <c r="I22" s="8" t="s">
        <v>318</v>
      </c>
      <c r="J22" s="9">
        <v>-167137.92000000001</v>
      </c>
      <c r="K22" s="9">
        <v>-140000</v>
      </c>
      <c r="L22" s="9">
        <v>0</v>
      </c>
      <c r="M22" s="9">
        <v>27137.919999999998</v>
      </c>
      <c r="N22" s="7">
        <f t="shared" si="1"/>
        <v>1.1938422857142859</v>
      </c>
      <c r="O22" s="8" t="s">
        <v>318</v>
      </c>
      <c r="P22" s="9">
        <v>-122500</v>
      </c>
      <c r="Q22" s="9">
        <v>-140000</v>
      </c>
      <c r="R22" s="9">
        <v>17500</v>
      </c>
      <c r="S22" s="8" t="s">
        <v>318</v>
      </c>
      <c r="T22" s="9">
        <v>-140000</v>
      </c>
      <c r="U22" s="9">
        <v>-167137.92000000001</v>
      </c>
      <c r="V22" s="8" t="s">
        <v>318</v>
      </c>
      <c r="W22" s="9">
        <v>0</v>
      </c>
      <c r="X22" s="9">
        <f>U22+IF(V22 = "", 0, V22)+W22</f>
        <v>-167137.92000000001</v>
      </c>
      <c r="Y22" s="9">
        <f>T22-X22</f>
        <v>27137.920000000013</v>
      </c>
      <c r="Z22" s="7">
        <f t="shared" si="3"/>
        <v>-0.1938422857142858</v>
      </c>
      <c r="AA22" s="8" t="s">
        <v>318</v>
      </c>
    </row>
    <row r="23" spans="1:27" hidden="1" outlineLevel="1" x14ac:dyDescent="0.25">
      <c r="A23" t="s">
        <v>318</v>
      </c>
      <c r="B23" s="8" t="s">
        <v>318</v>
      </c>
      <c r="C23" s="8" t="s">
        <v>34</v>
      </c>
      <c r="D23" s="9">
        <v>0</v>
      </c>
      <c r="E23" s="9">
        <v>0</v>
      </c>
      <c r="F23" s="9">
        <v>0</v>
      </c>
      <c r="G23" s="9">
        <v>0</v>
      </c>
      <c r="H23" s="7">
        <f t="shared" si="0"/>
        <v>0</v>
      </c>
      <c r="I23" s="8" t="s">
        <v>318</v>
      </c>
      <c r="J23" s="9">
        <v>-700</v>
      </c>
      <c r="K23" s="9">
        <v>-2100</v>
      </c>
      <c r="L23" s="9">
        <v>0</v>
      </c>
      <c r="M23" s="9">
        <v>-1400</v>
      </c>
      <c r="N23" s="7">
        <f t="shared" si="1"/>
        <v>0.33333333333333331</v>
      </c>
      <c r="O23" s="8" t="s">
        <v>318</v>
      </c>
      <c r="P23" s="9">
        <v>-2100</v>
      </c>
      <c r="Q23" s="9">
        <v>-2100</v>
      </c>
      <c r="R23" s="9">
        <v>0</v>
      </c>
      <c r="S23" s="8" t="s">
        <v>318</v>
      </c>
      <c r="T23" s="9">
        <v>-2100</v>
      </c>
      <c r="U23" s="9">
        <v>-700</v>
      </c>
      <c r="V23" s="8" t="s">
        <v>318</v>
      </c>
      <c r="W23" s="9">
        <v>0</v>
      </c>
      <c r="X23" s="9">
        <f>U23+IF(V23 = "", 0, V23)+W23</f>
        <v>-700</v>
      </c>
      <c r="Y23" s="9">
        <f>T23-X23</f>
        <v>-1400</v>
      </c>
      <c r="Z23" s="7">
        <f t="shared" si="3"/>
        <v>0.66666666666666663</v>
      </c>
      <c r="AA23" s="8" t="s">
        <v>318</v>
      </c>
    </row>
    <row r="24" spans="1:27" collapsed="1" x14ac:dyDescent="0.25">
      <c r="A24" t="s">
        <v>318</v>
      </c>
      <c r="B24" s="25" t="s">
        <v>39</v>
      </c>
      <c r="C24" s="25"/>
      <c r="D24" s="16">
        <f>SUM(D25:D34)</f>
        <v>-1026.3600000000001</v>
      </c>
      <c r="E24" s="16">
        <f>SUM(E25:E34)</f>
        <v>-9.41</v>
      </c>
      <c r="F24" s="16">
        <f>SUM(F25:F34)</f>
        <v>0</v>
      </c>
      <c r="G24" s="16">
        <f>SUM(G25:G34)</f>
        <v>1016.9499999999999</v>
      </c>
      <c r="H24" s="17">
        <f t="shared" si="0"/>
        <v>109.07120085015941</v>
      </c>
      <c r="I24" s="15" t="s">
        <v>318</v>
      </c>
      <c r="J24" s="16">
        <f>SUM(J25:J34)</f>
        <v>-16844.690000000002</v>
      </c>
      <c r="K24" s="16">
        <f>SUM(K25:K34)</f>
        <v>-11963</v>
      </c>
      <c r="L24" s="16">
        <f>SUM(L25:L34)</f>
        <v>0</v>
      </c>
      <c r="M24" s="16">
        <f>SUM(M25:M34)</f>
        <v>4881.6900000000005</v>
      </c>
      <c r="N24" s="17">
        <f t="shared" si="1"/>
        <v>1.4080657025829644</v>
      </c>
      <c r="O24" s="15" t="s">
        <v>318</v>
      </c>
      <c r="P24" s="16">
        <f>SUM(P25:P34)</f>
        <v>-11302.98</v>
      </c>
      <c r="Q24" s="16">
        <f>SUM(Q25:Q34)</f>
        <v>-11963</v>
      </c>
      <c r="R24" s="16">
        <f>SUM(R25:R34)</f>
        <v>660.02</v>
      </c>
      <c r="S24" s="15" t="s">
        <v>318</v>
      </c>
      <c r="T24" s="16">
        <f t="shared" ref="T24:Y24" si="8">SUM(T25:T34)</f>
        <v>-11963</v>
      </c>
      <c r="U24" s="16">
        <f t="shared" si="8"/>
        <v>-16844.690000000002</v>
      </c>
      <c r="V24" s="16">
        <f t="shared" si="8"/>
        <v>0</v>
      </c>
      <c r="W24" s="16">
        <f t="shared" si="8"/>
        <v>0</v>
      </c>
      <c r="X24" s="16">
        <f t="shared" si="8"/>
        <v>-16844.690000000002</v>
      </c>
      <c r="Y24" s="16">
        <f t="shared" si="8"/>
        <v>4881.6900000000005</v>
      </c>
      <c r="Z24" s="17">
        <f t="shared" si="3"/>
        <v>-0.40806570258296421</v>
      </c>
      <c r="AA24" s="16"/>
    </row>
    <row r="25" spans="1:27" hidden="1" outlineLevel="1" x14ac:dyDescent="0.25">
      <c r="A25" t="s">
        <v>318</v>
      </c>
      <c r="B25" s="8" t="s">
        <v>318</v>
      </c>
      <c r="C25" s="8" t="s">
        <v>40</v>
      </c>
      <c r="D25" s="9">
        <v>0</v>
      </c>
      <c r="E25" s="9">
        <v>0</v>
      </c>
      <c r="F25" s="9">
        <v>0</v>
      </c>
      <c r="G25" s="9">
        <v>0</v>
      </c>
      <c r="H25" s="7">
        <f t="shared" si="0"/>
        <v>0</v>
      </c>
      <c r="I25" s="8" t="s">
        <v>318</v>
      </c>
      <c r="J25" s="9">
        <v>-88.48</v>
      </c>
      <c r="K25" s="9">
        <v>0</v>
      </c>
      <c r="L25" s="9">
        <v>0</v>
      </c>
      <c r="M25" s="9">
        <v>88.48</v>
      </c>
      <c r="N25" s="7">
        <f t="shared" si="1"/>
        <v>0</v>
      </c>
      <c r="O25" s="8" t="s">
        <v>318</v>
      </c>
      <c r="P25" s="9">
        <v>0</v>
      </c>
      <c r="Q25" s="9">
        <v>0</v>
      </c>
      <c r="R25" s="9">
        <v>0</v>
      </c>
      <c r="S25" s="8" t="s">
        <v>318</v>
      </c>
      <c r="T25" s="9">
        <v>0</v>
      </c>
      <c r="U25" s="9">
        <v>-88.48</v>
      </c>
      <c r="V25" s="8" t="s">
        <v>318</v>
      </c>
      <c r="W25" s="9">
        <v>0</v>
      </c>
      <c r="X25" s="9">
        <f t="shared" ref="X25:X34" si="9">U25+IF(V25 = "", 0, V25)+W25</f>
        <v>-88.48</v>
      </c>
      <c r="Y25" s="9">
        <f t="shared" ref="Y25:Y34" si="10">T25-X25</f>
        <v>88.48</v>
      </c>
      <c r="Z25" s="7">
        <f t="shared" si="3"/>
        <v>0</v>
      </c>
      <c r="AA25" s="8" t="s">
        <v>318</v>
      </c>
    </row>
    <row r="26" spans="1:27" hidden="1" outlineLevel="1" x14ac:dyDescent="0.25">
      <c r="A26" t="s">
        <v>318</v>
      </c>
      <c r="B26" s="8" t="s">
        <v>318</v>
      </c>
      <c r="C26" s="8" t="s">
        <v>41</v>
      </c>
      <c r="D26" s="9">
        <v>0</v>
      </c>
      <c r="E26" s="9">
        <v>0</v>
      </c>
      <c r="F26" s="9">
        <v>0</v>
      </c>
      <c r="G26" s="9">
        <v>0</v>
      </c>
      <c r="H26" s="7">
        <f t="shared" si="0"/>
        <v>0</v>
      </c>
      <c r="I26" s="8" t="s">
        <v>318</v>
      </c>
      <c r="J26" s="9">
        <v>-708</v>
      </c>
      <c r="K26" s="9">
        <v>-600</v>
      </c>
      <c r="L26" s="9">
        <v>0</v>
      </c>
      <c r="M26" s="9">
        <v>108</v>
      </c>
      <c r="N26" s="7">
        <f t="shared" si="1"/>
        <v>1.18</v>
      </c>
      <c r="O26" s="8" t="s">
        <v>318</v>
      </c>
      <c r="P26" s="9">
        <v>0</v>
      </c>
      <c r="Q26" s="9">
        <v>-600</v>
      </c>
      <c r="R26" s="9">
        <v>600</v>
      </c>
      <c r="S26" s="8" t="s">
        <v>318</v>
      </c>
      <c r="T26" s="9">
        <v>-600</v>
      </c>
      <c r="U26" s="9">
        <v>-708</v>
      </c>
      <c r="V26" s="8" t="s">
        <v>318</v>
      </c>
      <c r="W26" s="9">
        <v>0</v>
      </c>
      <c r="X26" s="9">
        <f t="shared" si="9"/>
        <v>-708</v>
      </c>
      <c r="Y26" s="9">
        <f t="shared" si="10"/>
        <v>108</v>
      </c>
      <c r="Z26" s="7">
        <f t="shared" si="3"/>
        <v>-0.18</v>
      </c>
      <c r="AA26" s="8" t="s">
        <v>318</v>
      </c>
    </row>
    <row r="27" spans="1:27" hidden="1" outlineLevel="1" x14ac:dyDescent="0.25">
      <c r="A27" t="s">
        <v>318</v>
      </c>
      <c r="B27" s="8" t="s">
        <v>318</v>
      </c>
      <c r="C27" s="8" t="s">
        <v>42</v>
      </c>
      <c r="D27" s="9">
        <v>0</v>
      </c>
      <c r="E27" s="9">
        <v>0</v>
      </c>
      <c r="F27" s="9">
        <v>0</v>
      </c>
      <c r="G27" s="9">
        <v>0</v>
      </c>
      <c r="H27" s="7">
        <f t="shared" si="0"/>
        <v>0</v>
      </c>
      <c r="I27" s="8" t="s">
        <v>318</v>
      </c>
      <c r="J27" s="9">
        <v>-1669.5</v>
      </c>
      <c r="K27" s="9">
        <v>-1000</v>
      </c>
      <c r="L27" s="9">
        <v>0</v>
      </c>
      <c r="M27" s="9">
        <v>669.5</v>
      </c>
      <c r="N27" s="7">
        <f t="shared" si="1"/>
        <v>1.6695</v>
      </c>
      <c r="O27" s="8" t="s">
        <v>318</v>
      </c>
      <c r="P27" s="9">
        <v>-1000</v>
      </c>
      <c r="Q27" s="9">
        <v>-1000</v>
      </c>
      <c r="R27" s="9">
        <v>0</v>
      </c>
      <c r="S27" s="8" t="s">
        <v>318</v>
      </c>
      <c r="T27" s="9">
        <v>-1000</v>
      </c>
      <c r="U27" s="9">
        <v>-1669.5</v>
      </c>
      <c r="V27" s="8" t="s">
        <v>318</v>
      </c>
      <c r="W27" s="9">
        <v>0</v>
      </c>
      <c r="X27" s="9">
        <f t="shared" si="9"/>
        <v>-1669.5</v>
      </c>
      <c r="Y27" s="9">
        <f t="shared" si="10"/>
        <v>669.5</v>
      </c>
      <c r="Z27" s="7">
        <f t="shared" si="3"/>
        <v>-0.66949999999999998</v>
      </c>
      <c r="AA27" s="8" t="s">
        <v>318</v>
      </c>
    </row>
    <row r="28" spans="1:27" hidden="1" outlineLevel="1" x14ac:dyDescent="0.25">
      <c r="A28" t="s">
        <v>318</v>
      </c>
      <c r="B28" s="8" t="s">
        <v>318</v>
      </c>
      <c r="C28" s="8" t="s">
        <v>43</v>
      </c>
      <c r="D28" s="9">
        <v>-207.42</v>
      </c>
      <c r="E28" s="9">
        <v>-1.08</v>
      </c>
      <c r="F28" s="9">
        <v>0</v>
      </c>
      <c r="G28" s="9">
        <v>206.34</v>
      </c>
      <c r="H28" s="7">
        <f t="shared" si="0"/>
        <v>192.05555555555554</v>
      </c>
      <c r="I28" s="8" t="s">
        <v>318</v>
      </c>
      <c r="J28" s="9">
        <v>-1145.25</v>
      </c>
      <c r="K28" s="9">
        <v>-13</v>
      </c>
      <c r="L28" s="9">
        <v>0</v>
      </c>
      <c r="M28" s="9">
        <v>1132.25</v>
      </c>
      <c r="N28" s="7">
        <f t="shared" si="1"/>
        <v>88.09615384615384</v>
      </c>
      <c r="O28" s="8" t="s">
        <v>318</v>
      </c>
      <c r="P28" s="9">
        <v>-13</v>
      </c>
      <c r="Q28" s="9">
        <v>-13</v>
      </c>
      <c r="R28" s="9">
        <v>0</v>
      </c>
      <c r="S28" s="8" t="s">
        <v>318</v>
      </c>
      <c r="T28" s="9">
        <v>-13</v>
      </c>
      <c r="U28" s="9">
        <v>-1145.25</v>
      </c>
      <c r="V28" s="8" t="s">
        <v>318</v>
      </c>
      <c r="W28" s="9">
        <v>0</v>
      </c>
      <c r="X28" s="9">
        <f t="shared" si="9"/>
        <v>-1145.25</v>
      </c>
      <c r="Y28" s="9">
        <f t="shared" si="10"/>
        <v>1132.25</v>
      </c>
      <c r="Z28" s="7">
        <f t="shared" si="3"/>
        <v>-87.09615384615384</v>
      </c>
      <c r="AA28" s="8" t="s">
        <v>318</v>
      </c>
    </row>
    <row r="29" spans="1:27" hidden="1" outlineLevel="1" x14ac:dyDescent="0.25">
      <c r="A29" t="s">
        <v>318</v>
      </c>
      <c r="B29" s="8" t="s">
        <v>318</v>
      </c>
      <c r="C29" s="8" t="s">
        <v>56</v>
      </c>
      <c r="D29" s="9">
        <v>-58.94</v>
      </c>
      <c r="E29" s="9">
        <v>0</v>
      </c>
      <c r="F29" s="9">
        <v>0</v>
      </c>
      <c r="G29" s="9">
        <v>58.94</v>
      </c>
      <c r="H29" s="7">
        <f t="shared" si="0"/>
        <v>0</v>
      </c>
      <c r="I29" s="8" t="s">
        <v>318</v>
      </c>
      <c r="J29" s="9">
        <v>-253.21</v>
      </c>
      <c r="K29" s="9">
        <v>-200</v>
      </c>
      <c r="L29" s="9">
        <v>0</v>
      </c>
      <c r="M29" s="9">
        <v>53.21</v>
      </c>
      <c r="N29" s="7">
        <f t="shared" si="1"/>
        <v>1.2660500000000001</v>
      </c>
      <c r="O29" s="8" t="s">
        <v>318</v>
      </c>
      <c r="P29" s="9">
        <v>-200</v>
      </c>
      <c r="Q29" s="9">
        <v>-200</v>
      </c>
      <c r="R29" s="9">
        <v>0</v>
      </c>
      <c r="S29" s="8" t="s">
        <v>318</v>
      </c>
      <c r="T29" s="9">
        <v>-200</v>
      </c>
      <c r="U29" s="9">
        <v>-253.21</v>
      </c>
      <c r="V29" s="8" t="s">
        <v>318</v>
      </c>
      <c r="W29" s="9">
        <v>0</v>
      </c>
      <c r="X29" s="9">
        <f t="shared" si="9"/>
        <v>-253.21</v>
      </c>
      <c r="Y29" s="9">
        <f t="shared" si="10"/>
        <v>53.210000000000008</v>
      </c>
      <c r="Z29" s="7">
        <f t="shared" si="3"/>
        <v>-0.26605000000000006</v>
      </c>
      <c r="AA29" s="8" t="s">
        <v>318</v>
      </c>
    </row>
    <row r="30" spans="1:27" hidden="1" outlineLevel="1" x14ac:dyDescent="0.25">
      <c r="A30" t="s">
        <v>318</v>
      </c>
      <c r="B30" s="8" t="s">
        <v>318</v>
      </c>
      <c r="C30" s="8" t="s">
        <v>52</v>
      </c>
      <c r="D30" s="9">
        <v>0</v>
      </c>
      <c r="E30" s="9">
        <v>0</v>
      </c>
      <c r="F30" s="9">
        <v>0</v>
      </c>
      <c r="G30" s="9">
        <v>0</v>
      </c>
      <c r="H30" s="7">
        <f t="shared" si="0"/>
        <v>0</v>
      </c>
      <c r="I30" s="8" t="s">
        <v>318</v>
      </c>
      <c r="J30" s="9">
        <v>-529</v>
      </c>
      <c r="K30" s="9">
        <v>0</v>
      </c>
      <c r="L30" s="9">
        <v>0</v>
      </c>
      <c r="M30" s="9">
        <v>529</v>
      </c>
      <c r="N30" s="7">
        <f t="shared" si="1"/>
        <v>0</v>
      </c>
      <c r="O30" s="8" t="s">
        <v>318</v>
      </c>
      <c r="P30" s="9">
        <v>0</v>
      </c>
      <c r="Q30" s="9">
        <v>0</v>
      </c>
      <c r="R30" s="9">
        <v>0</v>
      </c>
      <c r="S30" s="8" t="s">
        <v>318</v>
      </c>
      <c r="T30" s="9">
        <v>0</v>
      </c>
      <c r="U30" s="9">
        <v>-529</v>
      </c>
      <c r="V30" s="8" t="s">
        <v>318</v>
      </c>
      <c r="W30" s="9">
        <v>0</v>
      </c>
      <c r="X30" s="9">
        <f t="shared" si="9"/>
        <v>-529</v>
      </c>
      <c r="Y30" s="9">
        <f t="shared" si="10"/>
        <v>529</v>
      </c>
      <c r="Z30" s="7">
        <f t="shared" si="3"/>
        <v>0</v>
      </c>
      <c r="AA30" s="8" t="s">
        <v>318</v>
      </c>
    </row>
    <row r="31" spans="1:27" hidden="1" outlineLevel="1" x14ac:dyDescent="0.25">
      <c r="A31" t="s">
        <v>318</v>
      </c>
      <c r="B31" s="8" t="s">
        <v>318</v>
      </c>
      <c r="C31" s="8" t="s">
        <v>47</v>
      </c>
      <c r="D31" s="9">
        <v>-720</v>
      </c>
      <c r="E31" s="9">
        <v>0</v>
      </c>
      <c r="F31" s="9">
        <v>0</v>
      </c>
      <c r="G31" s="9">
        <v>720</v>
      </c>
      <c r="H31" s="7">
        <f t="shared" si="0"/>
        <v>0</v>
      </c>
      <c r="I31" s="8" t="s">
        <v>318</v>
      </c>
      <c r="J31" s="9">
        <v>-12084.25</v>
      </c>
      <c r="K31" s="9">
        <v>-8500</v>
      </c>
      <c r="L31" s="9">
        <v>0</v>
      </c>
      <c r="M31" s="9">
        <v>3584.25</v>
      </c>
      <c r="N31" s="7">
        <f t="shared" si="1"/>
        <v>1.4216764705882352</v>
      </c>
      <c r="O31" s="8" t="s">
        <v>318</v>
      </c>
      <c r="P31" s="9">
        <v>-8489.98</v>
      </c>
      <c r="Q31" s="9">
        <v>-8500</v>
      </c>
      <c r="R31" s="9">
        <v>10.02</v>
      </c>
      <c r="S31" s="8" t="s">
        <v>318</v>
      </c>
      <c r="T31" s="9">
        <v>-8500</v>
      </c>
      <c r="U31" s="9">
        <v>-12084.25</v>
      </c>
      <c r="V31" s="8" t="s">
        <v>318</v>
      </c>
      <c r="W31" s="9">
        <v>0</v>
      </c>
      <c r="X31" s="9">
        <f t="shared" si="9"/>
        <v>-12084.25</v>
      </c>
      <c r="Y31" s="9">
        <f t="shared" si="10"/>
        <v>3584.25</v>
      </c>
      <c r="Z31" s="7">
        <f t="shared" si="3"/>
        <v>-0.42167647058823532</v>
      </c>
      <c r="AA31" s="8" t="s">
        <v>318</v>
      </c>
    </row>
    <row r="32" spans="1:27" hidden="1" outlineLevel="1" x14ac:dyDescent="0.25">
      <c r="A32" t="s">
        <v>318</v>
      </c>
      <c r="B32" s="8" t="s">
        <v>318</v>
      </c>
      <c r="C32" s="8" t="s">
        <v>48</v>
      </c>
      <c r="D32" s="9">
        <v>-40</v>
      </c>
      <c r="E32" s="9">
        <v>-8.33</v>
      </c>
      <c r="F32" s="9">
        <v>0</v>
      </c>
      <c r="G32" s="9">
        <v>31.67</v>
      </c>
      <c r="H32" s="7">
        <f t="shared" si="0"/>
        <v>4.8019207683073226</v>
      </c>
      <c r="I32" s="8" t="s">
        <v>318</v>
      </c>
      <c r="J32" s="9">
        <v>-193</v>
      </c>
      <c r="K32" s="9">
        <v>-100</v>
      </c>
      <c r="L32" s="9">
        <v>0</v>
      </c>
      <c r="M32" s="9">
        <v>93</v>
      </c>
      <c r="N32" s="7">
        <f t="shared" si="1"/>
        <v>1.93</v>
      </c>
      <c r="O32" s="8" t="s">
        <v>318</v>
      </c>
      <c r="P32" s="9">
        <v>0</v>
      </c>
      <c r="Q32" s="9">
        <v>-100</v>
      </c>
      <c r="R32" s="9">
        <v>100</v>
      </c>
      <c r="S32" s="8" t="s">
        <v>318</v>
      </c>
      <c r="T32" s="9">
        <v>-100</v>
      </c>
      <c r="U32" s="9">
        <v>-193</v>
      </c>
      <c r="V32" s="8" t="s">
        <v>318</v>
      </c>
      <c r="W32" s="9">
        <v>0</v>
      </c>
      <c r="X32" s="9">
        <f t="shared" si="9"/>
        <v>-193</v>
      </c>
      <c r="Y32" s="9">
        <f t="shared" si="10"/>
        <v>93</v>
      </c>
      <c r="Z32" s="7">
        <f t="shared" si="3"/>
        <v>-0.93</v>
      </c>
      <c r="AA32" s="8" t="s">
        <v>318</v>
      </c>
    </row>
    <row r="33" spans="1:27" hidden="1" outlineLevel="1" x14ac:dyDescent="0.25">
      <c r="A33" t="s">
        <v>318</v>
      </c>
      <c r="B33" s="8" t="s">
        <v>318</v>
      </c>
      <c r="C33" s="8" t="s">
        <v>57</v>
      </c>
      <c r="D33" s="9">
        <v>0</v>
      </c>
      <c r="E33" s="9">
        <v>0</v>
      </c>
      <c r="F33" s="9">
        <v>0</v>
      </c>
      <c r="G33" s="9">
        <v>0</v>
      </c>
      <c r="H33" s="7">
        <f t="shared" si="0"/>
        <v>0</v>
      </c>
      <c r="I33" s="8" t="s">
        <v>318</v>
      </c>
      <c r="J33" s="9">
        <v>0</v>
      </c>
      <c r="K33" s="9">
        <v>0</v>
      </c>
      <c r="L33" s="9">
        <v>0</v>
      </c>
      <c r="M33" s="9">
        <v>0</v>
      </c>
      <c r="N33" s="7">
        <f t="shared" si="1"/>
        <v>0</v>
      </c>
      <c r="O33" s="8" t="s">
        <v>318</v>
      </c>
      <c r="P33" s="9">
        <v>-50</v>
      </c>
      <c r="Q33" s="9">
        <v>0</v>
      </c>
      <c r="R33" s="9">
        <v>-50</v>
      </c>
      <c r="S33" s="8" t="s">
        <v>318</v>
      </c>
      <c r="T33" s="9">
        <v>0</v>
      </c>
      <c r="U33" s="9">
        <v>0</v>
      </c>
      <c r="V33" s="8" t="s">
        <v>318</v>
      </c>
      <c r="W33" s="9">
        <v>0</v>
      </c>
      <c r="X33" s="9">
        <f t="shared" si="9"/>
        <v>0</v>
      </c>
      <c r="Y33" s="9">
        <f t="shared" si="10"/>
        <v>0</v>
      </c>
      <c r="Z33" s="7">
        <f t="shared" si="3"/>
        <v>0</v>
      </c>
      <c r="AA33" s="8" t="s">
        <v>318</v>
      </c>
    </row>
    <row r="34" spans="1:27" hidden="1" outlineLevel="1" x14ac:dyDescent="0.25">
      <c r="A34" t="s">
        <v>318</v>
      </c>
      <c r="B34" s="8" t="s">
        <v>318</v>
      </c>
      <c r="C34" s="8" t="s">
        <v>53</v>
      </c>
      <c r="D34" s="9">
        <v>0</v>
      </c>
      <c r="E34" s="9">
        <v>0</v>
      </c>
      <c r="F34" s="9">
        <v>0</v>
      </c>
      <c r="G34" s="9">
        <v>0</v>
      </c>
      <c r="H34" s="7">
        <f t="shared" si="0"/>
        <v>0</v>
      </c>
      <c r="I34" s="8" t="s">
        <v>318</v>
      </c>
      <c r="J34" s="9">
        <v>-174</v>
      </c>
      <c r="K34" s="9">
        <v>-1550</v>
      </c>
      <c r="L34" s="9">
        <v>0</v>
      </c>
      <c r="M34" s="9">
        <v>-1376</v>
      </c>
      <c r="N34" s="7">
        <f t="shared" si="1"/>
        <v>0.11225806451612903</v>
      </c>
      <c r="O34" s="8" t="s">
        <v>318</v>
      </c>
      <c r="P34" s="9">
        <v>-1550</v>
      </c>
      <c r="Q34" s="9">
        <v>-1550</v>
      </c>
      <c r="R34" s="9">
        <v>0</v>
      </c>
      <c r="S34" s="8" t="s">
        <v>318</v>
      </c>
      <c r="T34" s="9">
        <v>-1550</v>
      </c>
      <c r="U34" s="9">
        <v>-174</v>
      </c>
      <c r="V34" s="8" t="s">
        <v>318</v>
      </c>
      <c r="W34" s="9">
        <v>0</v>
      </c>
      <c r="X34" s="9">
        <f t="shared" si="9"/>
        <v>-174</v>
      </c>
      <c r="Y34" s="9">
        <f t="shared" si="10"/>
        <v>-1376</v>
      </c>
      <c r="Z34" s="7">
        <f t="shared" si="3"/>
        <v>0.88774193548387093</v>
      </c>
      <c r="AA34" s="8" t="s">
        <v>318</v>
      </c>
    </row>
    <row r="35" spans="1:27" collapsed="1" x14ac:dyDescent="0.25">
      <c r="A35" t="s">
        <v>318</v>
      </c>
      <c r="B35" s="25" t="s">
        <v>63</v>
      </c>
      <c r="C35" s="25"/>
      <c r="D35" s="16">
        <f>SUM(D36:D37)</f>
        <v>0</v>
      </c>
      <c r="E35" s="16">
        <f>SUM(E36:E37)</f>
        <v>-250</v>
      </c>
      <c r="F35" s="16">
        <f>SUM(F36:F37)</f>
        <v>0</v>
      </c>
      <c r="G35" s="16">
        <f>SUM(G36:G37)</f>
        <v>-250</v>
      </c>
      <c r="H35" s="17">
        <f t="shared" si="0"/>
        <v>0</v>
      </c>
      <c r="I35" s="15" t="s">
        <v>318</v>
      </c>
      <c r="J35" s="16">
        <f>SUM(J36:J37)</f>
        <v>-4528.75</v>
      </c>
      <c r="K35" s="16">
        <f>SUM(K36:K37)</f>
        <v>-7529</v>
      </c>
      <c r="L35" s="16">
        <f>SUM(L36:L37)</f>
        <v>0</v>
      </c>
      <c r="M35" s="16">
        <f>SUM(M36:M37)</f>
        <v>-3000.25</v>
      </c>
      <c r="N35" s="17">
        <f t="shared" si="1"/>
        <v>0.60150750431664235</v>
      </c>
      <c r="O35" s="15" t="s">
        <v>318</v>
      </c>
      <c r="P35" s="16">
        <f>SUM(P36:P37)</f>
        <v>-5343.02</v>
      </c>
      <c r="Q35" s="16">
        <f>SUM(Q36:Q37)</f>
        <v>-7529</v>
      </c>
      <c r="R35" s="16">
        <f>SUM(R36:R37)</f>
        <v>2185.98</v>
      </c>
      <c r="S35" s="15" t="s">
        <v>318</v>
      </c>
      <c r="T35" s="16">
        <f t="shared" ref="T35:Y35" si="11">SUM(T36:T37)</f>
        <v>-7529</v>
      </c>
      <c r="U35" s="16">
        <f t="shared" si="11"/>
        <v>-4528.75</v>
      </c>
      <c r="V35" s="16">
        <f t="shared" si="11"/>
        <v>0</v>
      </c>
      <c r="W35" s="16">
        <f t="shared" si="11"/>
        <v>0</v>
      </c>
      <c r="X35" s="16">
        <f t="shared" si="11"/>
        <v>-4528.75</v>
      </c>
      <c r="Y35" s="16">
        <f t="shared" si="11"/>
        <v>-3000.25</v>
      </c>
      <c r="Z35" s="17">
        <f t="shared" si="3"/>
        <v>0.39849249568335771</v>
      </c>
      <c r="AA35" s="16"/>
    </row>
    <row r="36" spans="1:27" hidden="1" outlineLevel="1" x14ac:dyDescent="0.25">
      <c r="A36" t="s">
        <v>318</v>
      </c>
      <c r="B36" s="8" t="s">
        <v>318</v>
      </c>
      <c r="C36" s="8" t="s">
        <v>64</v>
      </c>
      <c r="D36" s="9">
        <v>0</v>
      </c>
      <c r="E36" s="9">
        <v>0</v>
      </c>
      <c r="F36" s="9">
        <v>0</v>
      </c>
      <c r="G36" s="9">
        <v>0</v>
      </c>
      <c r="H36" s="7">
        <f t="shared" si="0"/>
        <v>0</v>
      </c>
      <c r="I36" s="8" t="s">
        <v>318</v>
      </c>
      <c r="J36" s="9">
        <v>-4528.75</v>
      </c>
      <c r="K36" s="9">
        <v>-4529</v>
      </c>
      <c r="L36" s="9">
        <v>0</v>
      </c>
      <c r="M36" s="9">
        <v>-0.25</v>
      </c>
      <c r="N36" s="7">
        <f t="shared" si="1"/>
        <v>0.99994480017663945</v>
      </c>
      <c r="O36" s="8" t="s">
        <v>318</v>
      </c>
      <c r="P36" s="9">
        <v>-4343.0200000000004</v>
      </c>
      <c r="Q36" s="9">
        <v>-4529</v>
      </c>
      <c r="R36" s="9">
        <v>185.98</v>
      </c>
      <c r="S36" s="8" t="s">
        <v>318</v>
      </c>
      <c r="T36" s="9">
        <v>-4529</v>
      </c>
      <c r="U36" s="9">
        <v>-4528.75</v>
      </c>
      <c r="V36" s="8" t="s">
        <v>318</v>
      </c>
      <c r="W36" s="9">
        <v>0</v>
      </c>
      <c r="X36" s="9">
        <f>U36+IF(V36 = "", 0, V36)+W36</f>
        <v>-4528.75</v>
      </c>
      <c r="Y36" s="9">
        <f>T36-X36</f>
        <v>-0.25</v>
      </c>
      <c r="Z36" s="7">
        <f t="shared" si="3"/>
        <v>5.5199823360565245E-5</v>
      </c>
      <c r="AA36" s="8" t="s">
        <v>318</v>
      </c>
    </row>
    <row r="37" spans="1:27" hidden="1" outlineLevel="1" x14ac:dyDescent="0.25">
      <c r="A37" t="s">
        <v>318</v>
      </c>
      <c r="B37" s="8" t="s">
        <v>318</v>
      </c>
      <c r="C37" s="8" t="s">
        <v>66</v>
      </c>
      <c r="D37" s="9">
        <v>0</v>
      </c>
      <c r="E37" s="9">
        <v>-250</v>
      </c>
      <c r="F37" s="9">
        <v>0</v>
      </c>
      <c r="G37" s="9">
        <v>-250</v>
      </c>
      <c r="H37" s="7">
        <f t="shared" si="0"/>
        <v>0</v>
      </c>
      <c r="I37" s="8" t="s">
        <v>318</v>
      </c>
      <c r="J37" s="9">
        <v>0</v>
      </c>
      <c r="K37" s="9">
        <v>-3000</v>
      </c>
      <c r="L37" s="9">
        <v>0</v>
      </c>
      <c r="M37" s="9">
        <v>-3000</v>
      </c>
      <c r="N37" s="7">
        <f t="shared" si="1"/>
        <v>0</v>
      </c>
      <c r="O37" s="8" t="s">
        <v>318</v>
      </c>
      <c r="P37" s="9">
        <v>-1000</v>
      </c>
      <c r="Q37" s="9">
        <v>-3000</v>
      </c>
      <c r="R37" s="9">
        <v>2000</v>
      </c>
      <c r="S37" s="8" t="s">
        <v>318</v>
      </c>
      <c r="T37" s="9">
        <v>-3000</v>
      </c>
      <c r="U37" s="9">
        <v>0</v>
      </c>
      <c r="V37" s="8" t="s">
        <v>318</v>
      </c>
      <c r="W37" s="9">
        <v>0</v>
      </c>
      <c r="X37" s="9">
        <f>U37+IF(V37 = "", 0, V37)+W37</f>
        <v>0</v>
      </c>
      <c r="Y37" s="9">
        <f>T37-X37</f>
        <v>-3000</v>
      </c>
      <c r="Z37" s="7">
        <f t="shared" si="3"/>
        <v>1</v>
      </c>
      <c r="AA37" s="8" t="s">
        <v>318</v>
      </c>
    </row>
    <row r="39" spans="1:27" ht="17.25" x14ac:dyDescent="0.3">
      <c r="A39" s="18" t="s">
        <v>318</v>
      </c>
      <c r="B39" s="26" t="s">
        <v>71</v>
      </c>
      <c r="C39" s="26"/>
      <c r="D39" s="11">
        <f>D11+D13+D21+D24+D35</f>
        <v>-60486.979999999996</v>
      </c>
      <c r="E39" s="11">
        <f>E11+E13+E21+E24+E35</f>
        <v>-55279.72</v>
      </c>
      <c r="F39" s="11">
        <f>F11+F13+F21+F24+F35</f>
        <v>0</v>
      </c>
      <c r="G39" s="11">
        <f>G11+G13+G21+G24+G35</f>
        <v>5207.26</v>
      </c>
      <c r="H39" s="12">
        <f>IF(E39&lt;&gt;0, (D39+F39)/E39, 0)</f>
        <v>1.0941983787182712</v>
      </c>
      <c r="I39" s="19" t="s">
        <v>318</v>
      </c>
      <c r="J39" s="11">
        <f>J11+J13+J21+J24+J35</f>
        <v>-798026.51</v>
      </c>
      <c r="K39" s="11">
        <f>K11+K13+K21+K24+K35</f>
        <v>-769221.74</v>
      </c>
      <c r="L39" s="11">
        <f>L11+L13+L21+L24+L35</f>
        <v>0</v>
      </c>
      <c r="M39" s="11">
        <f>M11+M13+M21+M24+M35</f>
        <v>28804.769999999997</v>
      </c>
      <c r="N39" s="12">
        <f>IF(K39&lt;&gt;0, (J39+L39)/K39, 0)</f>
        <v>1.0374466405486669</v>
      </c>
      <c r="O39" s="19" t="s">
        <v>318</v>
      </c>
      <c r="P39" s="11">
        <f>P11+P13+P21+P24+P35</f>
        <v>-747630.63</v>
      </c>
      <c r="Q39" s="11">
        <f>Q11+Q13+Q21+Q24+Q35</f>
        <v>-769221.74</v>
      </c>
      <c r="R39" s="11">
        <f>R11+R13+R21+R24+R35</f>
        <v>21591.11</v>
      </c>
      <c r="S39" s="19" t="s">
        <v>318</v>
      </c>
      <c r="T39" s="11">
        <f t="shared" ref="T39:Y39" si="12">T11+T13+T21+T24+T35</f>
        <v>-769221.74</v>
      </c>
      <c r="U39" s="11">
        <f t="shared" si="12"/>
        <v>-798026.51</v>
      </c>
      <c r="V39" s="11">
        <f t="shared" si="12"/>
        <v>0</v>
      </c>
      <c r="W39" s="11">
        <f t="shared" si="12"/>
        <v>0</v>
      </c>
      <c r="X39" s="11">
        <f t="shared" si="12"/>
        <v>-798026.51</v>
      </c>
      <c r="Y39" s="11">
        <f t="shared" si="12"/>
        <v>28804.770000000055</v>
      </c>
      <c r="Z39" s="12">
        <f>IF(T39&lt;&gt;0, Y39/T39, 0)</f>
        <v>-3.7446640548666831E-2</v>
      </c>
      <c r="AA39" s="11"/>
    </row>
    <row r="40" spans="1:27" x14ac:dyDescent="0.25">
      <c r="J40" s="28"/>
      <c r="K40" s="28"/>
      <c r="L40" s="29"/>
      <c r="M40" s="28"/>
    </row>
    <row r="41" spans="1:27" ht="17.25" x14ac:dyDescent="0.3">
      <c r="B41" s="5" t="s">
        <v>72</v>
      </c>
    </row>
    <row r="43" spans="1:27" x14ac:dyDescent="0.25">
      <c r="B43" s="13" t="s">
        <v>73</v>
      </c>
    </row>
    <row r="44" spans="1:27" collapsed="1" x14ac:dyDescent="0.25">
      <c r="A44" t="s">
        <v>318</v>
      </c>
      <c r="B44" s="25" t="s">
        <v>74</v>
      </c>
      <c r="C44" s="25"/>
      <c r="D44" s="16">
        <f>SUM(D45:D47)</f>
        <v>2279.67</v>
      </c>
      <c r="E44" s="16">
        <f>SUM(E45:E47)</f>
        <v>2167.21</v>
      </c>
      <c r="F44" s="16">
        <f>SUM(F45:F47)</f>
        <v>0</v>
      </c>
      <c r="G44" s="16">
        <f>SUM(G45:G47)</f>
        <v>-112.45999999999998</v>
      </c>
      <c r="H44" s="17">
        <f t="shared" ref="H44:H83" si="13">IF(E44&lt;&gt;0, (D44+F44)/E44, 0)</f>
        <v>1.0518916025673561</v>
      </c>
      <c r="I44" s="15" t="s">
        <v>318</v>
      </c>
      <c r="J44" s="16">
        <f>SUM(J45:J47)</f>
        <v>27356.04</v>
      </c>
      <c r="K44" s="16">
        <f>SUM(K45:K47)</f>
        <v>26006.550000000003</v>
      </c>
      <c r="L44" s="16">
        <f>SUM(L45:L47)</f>
        <v>0</v>
      </c>
      <c r="M44" s="16">
        <f>SUM(M45:M47)</f>
        <v>-1349.49</v>
      </c>
      <c r="N44" s="17">
        <f t="shared" ref="N44:N83" si="14">IF(K44&lt;&gt;0, (J44+L44)/K44, 0)</f>
        <v>1.0518903891519635</v>
      </c>
      <c r="O44" s="15" t="s">
        <v>318</v>
      </c>
      <c r="P44" s="16">
        <f>SUM(P45:P47)</f>
        <v>26005.64</v>
      </c>
      <c r="Q44" s="16">
        <f>SUM(Q45:Q47)</f>
        <v>26006.550000000003</v>
      </c>
      <c r="R44" s="16">
        <f>SUM(R45:R47)</f>
        <v>-0.90999999999999992</v>
      </c>
      <c r="S44" s="15" t="s">
        <v>318</v>
      </c>
      <c r="T44" s="16">
        <f t="shared" ref="T44:Y44" si="15">SUM(T45:T47)</f>
        <v>26006.550000000003</v>
      </c>
      <c r="U44" s="16">
        <f t="shared" si="15"/>
        <v>27356.04</v>
      </c>
      <c r="V44" s="16">
        <f t="shared" si="15"/>
        <v>0</v>
      </c>
      <c r="W44" s="16">
        <f t="shared" si="15"/>
        <v>0</v>
      </c>
      <c r="X44" s="16">
        <f t="shared" si="15"/>
        <v>27356.04</v>
      </c>
      <c r="Y44" s="16">
        <f t="shared" si="15"/>
        <v>-1349.4900000000016</v>
      </c>
      <c r="Z44" s="17">
        <f t="shared" ref="Z44:Z83" si="16">IF(T44&lt;&gt;0, Y44/T44, 0)</f>
        <v>-5.1890389151963694E-2</v>
      </c>
      <c r="AA44" s="16"/>
    </row>
    <row r="45" spans="1:27" hidden="1" outlineLevel="1" x14ac:dyDescent="0.25">
      <c r="A45" t="s">
        <v>318</v>
      </c>
      <c r="B45" s="8" t="s">
        <v>318</v>
      </c>
      <c r="C45" s="8" t="s">
        <v>75</v>
      </c>
      <c r="D45" s="9">
        <v>1595.59</v>
      </c>
      <c r="E45" s="9">
        <v>1516.77</v>
      </c>
      <c r="F45" s="9">
        <v>0</v>
      </c>
      <c r="G45" s="9">
        <v>-78.819999999999993</v>
      </c>
      <c r="H45" s="7">
        <f t="shared" si="13"/>
        <v>1.0519656902496752</v>
      </c>
      <c r="I45" s="8" t="s">
        <v>318</v>
      </c>
      <c r="J45" s="9">
        <v>19147.080000000002</v>
      </c>
      <c r="K45" s="9">
        <v>18201.25</v>
      </c>
      <c r="L45" s="9">
        <v>0</v>
      </c>
      <c r="M45" s="9">
        <v>-945.83</v>
      </c>
      <c r="N45" s="7">
        <f t="shared" si="14"/>
        <v>1.0519651122862441</v>
      </c>
      <c r="O45" s="8" t="s">
        <v>318</v>
      </c>
      <c r="P45" s="9">
        <v>18200.62</v>
      </c>
      <c r="Q45" s="9">
        <v>18201.25</v>
      </c>
      <c r="R45" s="9">
        <v>-0.63</v>
      </c>
      <c r="S45" s="8" t="s">
        <v>318</v>
      </c>
      <c r="T45" s="9">
        <v>18201.25</v>
      </c>
      <c r="U45" s="9">
        <v>19147.080000000002</v>
      </c>
      <c r="V45" s="8" t="s">
        <v>318</v>
      </c>
      <c r="W45" s="9">
        <v>0</v>
      </c>
      <c r="X45" s="9">
        <f>U45+IF(V45 = "", 0, V45)+W45</f>
        <v>19147.080000000002</v>
      </c>
      <c r="Y45" s="9">
        <f>T45-X45</f>
        <v>-945.83000000000175</v>
      </c>
      <c r="Z45" s="7">
        <f t="shared" si="16"/>
        <v>-5.1965112286244175E-2</v>
      </c>
      <c r="AA45" s="8" t="s">
        <v>318</v>
      </c>
    </row>
    <row r="46" spans="1:27" hidden="1" outlineLevel="1" x14ac:dyDescent="0.25">
      <c r="A46" t="s">
        <v>318</v>
      </c>
      <c r="B46" s="8" t="s">
        <v>318</v>
      </c>
      <c r="C46" s="8" t="s">
        <v>77</v>
      </c>
      <c r="D46" s="9">
        <v>226.46</v>
      </c>
      <c r="E46" s="9">
        <v>215.39</v>
      </c>
      <c r="F46" s="9">
        <v>0</v>
      </c>
      <c r="G46" s="9">
        <v>-11.07</v>
      </c>
      <c r="H46" s="7">
        <f t="shared" si="13"/>
        <v>1.0513951436928364</v>
      </c>
      <c r="I46" s="8" t="s">
        <v>318</v>
      </c>
      <c r="J46" s="9">
        <v>2717.52</v>
      </c>
      <c r="K46" s="9">
        <v>2584.65</v>
      </c>
      <c r="L46" s="9">
        <v>0</v>
      </c>
      <c r="M46" s="9">
        <v>-132.87</v>
      </c>
      <c r="N46" s="7">
        <f t="shared" si="14"/>
        <v>1.0514073472230283</v>
      </c>
      <c r="O46" s="8" t="s">
        <v>318</v>
      </c>
      <c r="P46" s="9">
        <v>2584.5500000000002</v>
      </c>
      <c r="Q46" s="9">
        <v>2584.65</v>
      </c>
      <c r="R46" s="9">
        <v>-0.1</v>
      </c>
      <c r="S46" s="8" t="s">
        <v>318</v>
      </c>
      <c r="T46" s="9">
        <v>2584.65</v>
      </c>
      <c r="U46" s="9">
        <v>2717.52</v>
      </c>
      <c r="V46" s="8" t="s">
        <v>318</v>
      </c>
      <c r="W46" s="9">
        <v>0</v>
      </c>
      <c r="X46" s="9">
        <f>U46+IF(V46 = "", 0, V46)+W46</f>
        <v>2717.52</v>
      </c>
      <c r="Y46" s="9">
        <f>T46-X46</f>
        <v>-132.86999999999989</v>
      </c>
      <c r="Z46" s="7">
        <f t="shared" si="16"/>
        <v>-5.140734722302822E-2</v>
      </c>
      <c r="AA46" s="8" t="s">
        <v>318</v>
      </c>
    </row>
    <row r="47" spans="1:27" hidden="1" outlineLevel="1" x14ac:dyDescent="0.25">
      <c r="A47" t="s">
        <v>318</v>
      </c>
      <c r="B47" s="8" t="s">
        <v>318</v>
      </c>
      <c r="C47" s="8" t="s">
        <v>78</v>
      </c>
      <c r="D47" s="9">
        <v>457.62</v>
      </c>
      <c r="E47" s="9">
        <v>435.05</v>
      </c>
      <c r="F47" s="9">
        <v>0</v>
      </c>
      <c r="G47" s="9">
        <v>-22.57</v>
      </c>
      <c r="H47" s="7">
        <f t="shared" si="13"/>
        <v>1.0518790943569705</v>
      </c>
      <c r="I47" s="8" t="s">
        <v>318</v>
      </c>
      <c r="J47" s="9">
        <v>5491.44</v>
      </c>
      <c r="K47" s="9">
        <v>5220.6499999999996</v>
      </c>
      <c r="L47" s="9">
        <v>0</v>
      </c>
      <c r="M47" s="9">
        <v>-270.79000000000002</v>
      </c>
      <c r="N47" s="7">
        <f t="shared" si="14"/>
        <v>1.0518690201411702</v>
      </c>
      <c r="O47" s="8" t="s">
        <v>318</v>
      </c>
      <c r="P47" s="9">
        <v>5220.47</v>
      </c>
      <c r="Q47" s="9">
        <v>5220.6499999999996</v>
      </c>
      <c r="R47" s="9">
        <v>-0.18</v>
      </c>
      <c r="S47" s="8" t="s">
        <v>318</v>
      </c>
      <c r="T47" s="9">
        <v>5220.6499999999996</v>
      </c>
      <c r="U47" s="9">
        <v>5491.44</v>
      </c>
      <c r="V47" s="8" t="s">
        <v>318</v>
      </c>
      <c r="W47" s="9">
        <v>0</v>
      </c>
      <c r="X47" s="9">
        <f>U47+IF(V47 = "", 0, V47)+W47</f>
        <v>5491.44</v>
      </c>
      <c r="Y47" s="9">
        <f>T47-X47</f>
        <v>-270.78999999999996</v>
      </c>
      <c r="Z47" s="7">
        <f t="shared" si="16"/>
        <v>-5.1869020141170161E-2</v>
      </c>
      <c r="AA47" s="8" t="s">
        <v>318</v>
      </c>
    </row>
    <row r="48" spans="1:27" collapsed="1" x14ac:dyDescent="0.25">
      <c r="A48" t="s">
        <v>318</v>
      </c>
      <c r="B48" s="25" t="s">
        <v>83</v>
      </c>
      <c r="C48" s="25"/>
      <c r="D48" s="16">
        <f>SUM(D49:D51)</f>
        <v>21212.28</v>
      </c>
      <c r="E48" s="16">
        <f>SUM(E49:E51)</f>
        <v>19580.04</v>
      </c>
      <c r="F48" s="16">
        <f>SUM(F49:F51)</f>
        <v>0</v>
      </c>
      <c r="G48" s="16">
        <f>SUM(G49:G51)</f>
        <v>-1632.2400000000002</v>
      </c>
      <c r="H48" s="17">
        <f t="shared" si="13"/>
        <v>1.0833624446119619</v>
      </c>
      <c r="I48" s="15" t="s">
        <v>318</v>
      </c>
      <c r="J48" s="16">
        <f>SUM(J49:J51)</f>
        <v>232597.46</v>
      </c>
      <c r="K48" s="16">
        <f>SUM(K49:K51)</f>
        <v>229413.81</v>
      </c>
      <c r="L48" s="16">
        <f>SUM(L49:L51)</f>
        <v>0</v>
      </c>
      <c r="M48" s="16">
        <f>SUM(M49:M51)</f>
        <v>-3183.65</v>
      </c>
      <c r="N48" s="17">
        <f t="shared" si="14"/>
        <v>1.0138773249962589</v>
      </c>
      <c r="O48" s="15" t="s">
        <v>318</v>
      </c>
      <c r="P48" s="16">
        <f>SUM(P49:P51)</f>
        <v>226363.96</v>
      </c>
      <c r="Q48" s="16">
        <f>SUM(Q49:Q51)</f>
        <v>229413.81</v>
      </c>
      <c r="R48" s="16">
        <f>SUM(R49:R51)</f>
        <v>-3049.8500000000004</v>
      </c>
      <c r="S48" s="15" t="s">
        <v>318</v>
      </c>
      <c r="T48" s="16">
        <f t="shared" ref="T48:Y48" si="17">SUM(T49:T51)</f>
        <v>229413.81</v>
      </c>
      <c r="U48" s="16">
        <f t="shared" si="17"/>
        <v>232597.46</v>
      </c>
      <c r="V48" s="16">
        <f t="shared" si="17"/>
        <v>0</v>
      </c>
      <c r="W48" s="16">
        <f t="shared" si="17"/>
        <v>0</v>
      </c>
      <c r="X48" s="16">
        <f t="shared" si="17"/>
        <v>232597.46</v>
      </c>
      <c r="Y48" s="16">
        <f t="shared" si="17"/>
        <v>-3183.6499999999833</v>
      </c>
      <c r="Z48" s="17">
        <f t="shared" si="16"/>
        <v>-1.387732499625887E-2</v>
      </c>
      <c r="AA48" s="16"/>
    </row>
    <row r="49" spans="1:27" hidden="1" outlineLevel="1" x14ac:dyDescent="0.25">
      <c r="A49" t="s">
        <v>318</v>
      </c>
      <c r="B49" s="8" t="s">
        <v>318</v>
      </c>
      <c r="C49" s="8" t="s">
        <v>84</v>
      </c>
      <c r="D49" s="9">
        <v>14998.64</v>
      </c>
      <c r="E49" s="9">
        <v>13842.44</v>
      </c>
      <c r="F49" s="9">
        <v>0</v>
      </c>
      <c r="G49" s="9">
        <v>-1156.2</v>
      </c>
      <c r="H49" s="7">
        <f t="shared" si="13"/>
        <v>1.0835257367920683</v>
      </c>
      <c r="I49" s="8" t="s">
        <v>318</v>
      </c>
      <c r="J49" s="9">
        <v>164079.9</v>
      </c>
      <c r="K49" s="9">
        <v>161798.85</v>
      </c>
      <c r="L49" s="9">
        <v>0</v>
      </c>
      <c r="M49" s="9">
        <v>-2281.0500000000002</v>
      </c>
      <c r="N49" s="7">
        <f t="shared" si="14"/>
        <v>1.0140980606475261</v>
      </c>
      <c r="O49" s="8" t="s">
        <v>318</v>
      </c>
      <c r="P49" s="9">
        <v>159676.18</v>
      </c>
      <c r="Q49" s="9">
        <v>161798.85</v>
      </c>
      <c r="R49" s="9">
        <v>-2122.67</v>
      </c>
      <c r="S49" s="8" t="s">
        <v>318</v>
      </c>
      <c r="T49" s="9">
        <v>161798.85</v>
      </c>
      <c r="U49" s="9">
        <v>164079.9</v>
      </c>
      <c r="V49" s="8" t="s">
        <v>318</v>
      </c>
      <c r="W49" s="9">
        <v>0</v>
      </c>
      <c r="X49" s="9">
        <f>U49+IF(V49 = "", 0, V49)+W49</f>
        <v>164079.9</v>
      </c>
      <c r="Y49" s="9">
        <f>T49-X49</f>
        <v>-2281.0499999999884</v>
      </c>
      <c r="Z49" s="7">
        <f t="shared" si="16"/>
        <v>-1.4098060647526162E-2</v>
      </c>
      <c r="AA49" s="8" t="s">
        <v>318</v>
      </c>
    </row>
    <row r="50" spans="1:27" hidden="1" outlineLevel="1" x14ac:dyDescent="0.25">
      <c r="A50" t="s">
        <v>318</v>
      </c>
      <c r="B50" s="8" t="s">
        <v>318</v>
      </c>
      <c r="C50" s="8" t="s">
        <v>86</v>
      </c>
      <c r="D50" s="9">
        <v>1912.03</v>
      </c>
      <c r="E50" s="9">
        <v>1767.59</v>
      </c>
      <c r="F50" s="9">
        <v>0</v>
      </c>
      <c r="G50" s="9">
        <v>-144.44</v>
      </c>
      <c r="H50" s="7">
        <f t="shared" si="13"/>
        <v>1.0817157825061241</v>
      </c>
      <c r="I50" s="8" t="s">
        <v>318</v>
      </c>
      <c r="J50" s="9">
        <v>21459.47</v>
      </c>
      <c r="K50" s="9">
        <v>21211.05</v>
      </c>
      <c r="L50" s="9">
        <v>0</v>
      </c>
      <c r="M50" s="9">
        <v>-248.42</v>
      </c>
      <c r="N50" s="7">
        <f t="shared" si="14"/>
        <v>1.0117118200183395</v>
      </c>
      <c r="O50" s="8" t="s">
        <v>318</v>
      </c>
      <c r="P50" s="9">
        <v>20892.650000000001</v>
      </c>
      <c r="Q50" s="9">
        <v>21211.05</v>
      </c>
      <c r="R50" s="9">
        <v>-318.39999999999998</v>
      </c>
      <c r="S50" s="8" t="s">
        <v>318</v>
      </c>
      <c r="T50" s="9">
        <v>21211.05</v>
      </c>
      <c r="U50" s="9">
        <v>21459.47</v>
      </c>
      <c r="V50" s="8" t="s">
        <v>318</v>
      </c>
      <c r="W50" s="9">
        <v>0</v>
      </c>
      <c r="X50" s="9">
        <f>U50+IF(V50 = "", 0, V50)+W50</f>
        <v>21459.47</v>
      </c>
      <c r="Y50" s="9">
        <f>T50-X50</f>
        <v>-248.42000000000189</v>
      </c>
      <c r="Z50" s="7">
        <f t="shared" si="16"/>
        <v>-1.1711820018339586E-2</v>
      </c>
      <c r="AA50" s="8" t="s">
        <v>318</v>
      </c>
    </row>
    <row r="51" spans="1:27" hidden="1" outlineLevel="1" x14ac:dyDescent="0.25">
      <c r="A51" t="s">
        <v>318</v>
      </c>
      <c r="B51" s="8" t="s">
        <v>318</v>
      </c>
      <c r="C51" s="8" t="s">
        <v>87</v>
      </c>
      <c r="D51" s="9">
        <v>4301.6099999999997</v>
      </c>
      <c r="E51" s="9">
        <v>3970.01</v>
      </c>
      <c r="F51" s="9">
        <v>0</v>
      </c>
      <c r="G51" s="9">
        <v>-331.6</v>
      </c>
      <c r="H51" s="7">
        <f t="shared" si="13"/>
        <v>1.0835262379691737</v>
      </c>
      <c r="I51" s="8" t="s">
        <v>318</v>
      </c>
      <c r="J51" s="9">
        <v>47058.09</v>
      </c>
      <c r="K51" s="9">
        <v>46403.91</v>
      </c>
      <c r="L51" s="9">
        <v>0</v>
      </c>
      <c r="M51" s="9">
        <v>-654.17999999999995</v>
      </c>
      <c r="N51" s="7">
        <f t="shared" si="14"/>
        <v>1.0140975189375203</v>
      </c>
      <c r="O51" s="8" t="s">
        <v>318</v>
      </c>
      <c r="P51" s="9">
        <v>45795.13</v>
      </c>
      <c r="Q51" s="9">
        <v>46403.91</v>
      </c>
      <c r="R51" s="9">
        <v>-608.78</v>
      </c>
      <c r="S51" s="8" t="s">
        <v>318</v>
      </c>
      <c r="T51" s="9">
        <v>46403.91</v>
      </c>
      <c r="U51" s="9">
        <v>47058.09</v>
      </c>
      <c r="V51" s="8" t="s">
        <v>318</v>
      </c>
      <c r="W51" s="9">
        <v>0</v>
      </c>
      <c r="X51" s="9">
        <f>U51+IF(V51 = "", 0, V51)+W51</f>
        <v>47058.09</v>
      </c>
      <c r="Y51" s="9">
        <f>T51-X51</f>
        <v>-654.17999999999302</v>
      </c>
      <c r="Z51" s="7">
        <f t="shared" si="16"/>
        <v>-1.4097518937520415E-2</v>
      </c>
      <c r="AA51" s="8" t="s">
        <v>318</v>
      </c>
    </row>
    <row r="52" spans="1:27" collapsed="1" x14ac:dyDescent="0.25">
      <c r="A52" t="s">
        <v>318</v>
      </c>
      <c r="B52" s="25" t="s">
        <v>88</v>
      </c>
      <c r="C52" s="25"/>
      <c r="D52" s="16">
        <f>SUM(D53:D53)</f>
        <v>0</v>
      </c>
      <c r="E52" s="16">
        <f>SUM(E53:E53)</f>
        <v>0</v>
      </c>
      <c r="F52" s="16">
        <f>SUM(F53:F53)</f>
        <v>0</v>
      </c>
      <c r="G52" s="16">
        <f>SUM(G53:G53)</f>
        <v>0</v>
      </c>
      <c r="H52" s="17">
        <f t="shared" si="13"/>
        <v>0</v>
      </c>
      <c r="I52" s="15" t="s">
        <v>318</v>
      </c>
      <c r="J52" s="16">
        <f>SUM(J53:J53)</f>
        <v>9294.14</v>
      </c>
      <c r="K52" s="16">
        <f>SUM(K53:K53)</f>
        <v>12000</v>
      </c>
      <c r="L52" s="16">
        <f>SUM(L53:L53)</f>
        <v>0</v>
      </c>
      <c r="M52" s="16">
        <f>SUM(M53:M53)</f>
        <v>2705.86</v>
      </c>
      <c r="N52" s="17">
        <f t="shared" si="14"/>
        <v>0.7745116666666666</v>
      </c>
      <c r="O52" s="15" t="s">
        <v>318</v>
      </c>
      <c r="P52" s="16">
        <f>SUM(P53:P53)</f>
        <v>0</v>
      </c>
      <c r="Q52" s="16">
        <f>SUM(Q53:Q53)</f>
        <v>12000</v>
      </c>
      <c r="R52" s="16">
        <f>SUM(R53:R53)</f>
        <v>-12000</v>
      </c>
      <c r="S52" s="15" t="s">
        <v>318</v>
      </c>
      <c r="T52" s="16">
        <f t="shared" ref="T52:Y52" si="18">SUM(T53:T53)</f>
        <v>12000</v>
      </c>
      <c r="U52" s="16">
        <f t="shared" si="18"/>
        <v>9294.14</v>
      </c>
      <c r="V52" s="16">
        <f t="shared" si="18"/>
        <v>0</v>
      </c>
      <c r="W52" s="16">
        <f t="shared" si="18"/>
        <v>0</v>
      </c>
      <c r="X52" s="16">
        <f t="shared" si="18"/>
        <v>9294.14</v>
      </c>
      <c r="Y52" s="16">
        <f t="shared" si="18"/>
        <v>2705.8600000000006</v>
      </c>
      <c r="Z52" s="17">
        <f t="shared" si="16"/>
        <v>0.22548833333333337</v>
      </c>
      <c r="AA52" s="16"/>
    </row>
    <row r="53" spans="1:27" hidden="1" outlineLevel="1" x14ac:dyDescent="0.25">
      <c r="A53" t="s">
        <v>318</v>
      </c>
      <c r="B53" s="8" t="s">
        <v>318</v>
      </c>
      <c r="C53" s="8" t="s">
        <v>91</v>
      </c>
      <c r="D53" s="9">
        <v>0</v>
      </c>
      <c r="E53" s="9">
        <v>0</v>
      </c>
      <c r="F53" s="9">
        <v>0</v>
      </c>
      <c r="G53" s="9">
        <v>0</v>
      </c>
      <c r="H53" s="7">
        <f t="shared" si="13"/>
        <v>0</v>
      </c>
      <c r="I53" s="8" t="s">
        <v>318</v>
      </c>
      <c r="J53" s="9">
        <v>9294.14</v>
      </c>
      <c r="K53" s="9">
        <v>12000</v>
      </c>
      <c r="L53" s="9">
        <v>0</v>
      </c>
      <c r="M53" s="9">
        <v>2705.86</v>
      </c>
      <c r="N53" s="7">
        <f t="shared" si="14"/>
        <v>0.7745116666666666</v>
      </c>
      <c r="O53" s="8" t="s">
        <v>318</v>
      </c>
      <c r="P53" s="9">
        <v>0</v>
      </c>
      <c r="Q53" s="9">
        <v>12000</v>
      </c>
      <c r="R53" s="9">
        <v>-12000</v>
      </c>
      <c r="S53" s="8" t="s">
        <v>318</v>
      </c>
      <c r="T53" s="9">
        <v>12000</v>
      </c>
      <c r="U53" s="9">
        <v>9294.14</v>
      </c>
      <c r="V53" s="8" t="s">
        <v>318</v>
      </c>
      <c r="W53" s="9">
        <v>0</v>
      </c>
      <c r="X53" s="9">
        <f>U53+IF(V53 = "", 0, V53)+W53</f>
        <v>9294.14</v>
      </c>
      <c r="Y53" s="9">
        <f>T53-X53</f>
        <v>2705.8600000000006</v>
      </c>
      <c r="Z53" s="7">
        <f t="shared" si="16"/>
        <v>0.22548833333333337</v>
      </c>
      <c r="AA53" s="8" t="s">
        <v>318</v>
      </c>
    </row>
    <row r="54" spans="1:27" collapsed="1" x14ac:dyDescent="0.25">
      <c r="A54" t="s">
        <v>318</v>
      </c>
      <c r="B54" s="25" t="s">
        <v>94</v>
      </c>
      <c r="C54" s="25"/>
      <c r="D54" s="16">
        <f>SUM(D55:D62)</f>
        <v>17506.510000000002</v>
      </c>
      <c r="E54" s="16">
        <f>SUM(E55:E62)</f>
        <v>17715.189999999995</v>
      </c>
      <c r="F54" s="16">
        <f>SUM(F55:F62)</f>
        <v>0</v>
      </c>
      <c r="G54" s="16">
        <f>SUM(G55:G62)</f>
        <v>208.67999999999986</v>
      </c>
      <c r="H54" s="17">
        <f t="shared" si="13"/>
        <v>0.98822027875512519</v>
      </c>
      <c r="I54" s="15" t="s">
        <v>318</v>
      </c>
      <c r="J54" s="16">
        <f>SUM(J55:J62)</f>
        <v>191649.6</v>
      </c>
      <c r="K54" s="16">
        <f>SUM(K55:K62)</f>
        <v>191846.99999999997</v>
      </c>
      <c r="L54" s="16">
        <f>SUM(L55:L62)</f>
        <v>0</v>
      </c>
      <c r="M54" s="16">
        <f>SUM(M55:M62)</f>
        <v>197.40000000000146</v>
      </c>
      <c r="N54" s="17">
        <f t="shared" si="14"/>
        <v>0.99897105505950068</v>
      </c>
      <c r="O54" s="15" t="s">
        <v>318</v>
      </c>
      <c r="P54" s="16">
        <f>SUM(P55:P62)</f>
        <v>203484.27000000002</v>
      </c>
      <c r="Q54" s="16">
        <f>SUM(Q55:Q62)</f>
        <v>191846.99999999997</v>
      </c>
      <c r="R54" s="16">
        <f>SUM(R55:R62)</f>
        <v>11637.270000000004</v>
      </c>
      <c r="S54" s="15" t="s">
        <v>318</v>
      </c>
      <c r="T54" s="16">
        <f t="shared" ref="T54:Y54" si="19">SUM(T55:T62)</f>
        <v>191846.99999999997</v>
      </c>
      <c r="U54" s="16">
        <f t="shared" si="19"/>
        <v>191649.6</v>
      </c>
      <c r="V54" s="16">
        <f t="shared" si="19"/>
        <v>0</v>
      </c>
      <c r="W54" s="16">
        <f t="shared" si="19"/>
        <v>0</v>
      </c>
      <c r="X54" s="16">
        <f t="shared" si="19"/>
        <v>191649.6</v>
      </c>
      <c r="Y54" s="16">
        <f t="shared" si="19"/>
        <v>197.39999999998508</v>
      </c>
      <c r="Z54" s="17">
        <f t="shared" si="16"/>
        <v>1.028944940499383E-3</v>
      </c>
      <c r="AA54" s="16"/>
    </row>
    <row r="55" spans="1:27" hidden="1" outlineLevel="1" x14ac:dyDescent="0.25">
      <c r="A55" t="s">
        <v>318</v>
      </c>
      <c r="B55" s="8" t="s">
        <v>318</v>
      </c>
      <c r="C55" s="8" t="s">
        <v>95</v>
      </c>
      <c r="D55" s="9">
        <v>13999.24</v>
      </c>
      <c r="E55" s="9">
        <v>12317.81</v>
      </c>
      <c r="F55" s="9">
        <v>0</v>
      </c>
      <c r="G55" s="9">
        <v>-1681.43</v>
      </c>
      <c r="H55" s="7">
        <f t="shared" si="13"/>
        <v>1.13650397270294</v>
      </c>
      <c r="I55" s="8" t="s">
        <v>318</v>
      </c>
      <c r="J55" s="9">
        <v>147673.70000000001</v>
      </c>
      <c r="K55" s="9">
        <v>131389.31</v>
      </c>
      <c r="L55" s="9">
        <v>0</v>
      </c>
      <c r="M55" s="9">
        <v>-16284.39</v>
      </c>
      <c r="N55" s="7">
        <f t="shared" si="14"/>
        <v>1.1239399917694979</v>
      </c>
      <c r="O55" s="8" t="s">
        <v>318</v>
      </c>
      <c r="P55" s="9">
        <v>150614.14000000001</v>
      </c>
      <c r="Q55" s="9">
        <v>131389.31</v>
      </c>
      <c r="R55" s="9">
        <v>19224.830000000002</v>
      </c>
      <c r="S55" s="8" t="s">
        <v>318</v>
      </c>
      <c r="T55" s="9">
        <v>131389.31</v>
      </c>
      <c r="U55" s="9">
        <v>147673.70000000001</v>
      </c>
      <c r="V55" s="8" t="s">
        <v>318</v>
      </c>
      <c r="W55" s="9">
        <v>0</v>
      </c>
      <c r="X55" s="9">
        <f t="shared" ref="X55:X62" si="20">U55+IF(V55 = "", 0, V55)+W55</f>
        <v>147673.70000000001</v>
      </c>
      <c r="Y55" s="9">
        <f t="shared" ref="Y55:Y62" si="21">T55-X55</f>
        <v>-16284.390000000014</v>
      </c>
      <c r="Z55" s="7">
        <f t="shared" si="16"/>
        <v>-0.12393999176949795</v>
      </c>
      <c r="AA55" s="8" t="s">
        <v>318</v>
      </c>
    </row>
    <row r="56" spans="1:27" hidden="1" outlineLevel="1" x14ac:dyDescent="0.25">
      <c r="A56" t="s">
        <v>318</v>
      </c>
      <c r="B56" s="8" t="s">
        <v>318</v>
      </c>
      <c r="C56" s="8" t="s">
        <v>96</v>
      </c>
      <c r="D56" s="9">
        <v>0</v>
      </c>
      <c r="E56" s="9">
        <v>0</v>
      </c>
      <c r="F56" s="9">
        <v>0</v>
      </c>
      <c r="G56" s="9">
        <v>0</v>
      </c>
      <c r="H56" s="7">
        <f t="shared" si="13"/>
        <v>0</v>
      </c>
      <c r="I56" s="8" t="s">
        <v>318</v>
      </c>
      <c r="J56" s="9">
        <v>781.96</v>
      </c>
      <c r="K56" s="9">
        <v>0</v>
      </c>
      <c r="L56" s="9">
        <v>0</v>
      </c>
      <c r="M56" s="9">
        <v>-781.96</v>
      </c>
      <c r="N56" s="7">
        <f t="shared" si="14"/>
        <v>0</v>
      </c>
      <c r="O56" s="8" t="s">
        <v>318</v>
      </c>
      <c r="P56" s="9">
        <v>0</v>
      </c>
      <c r="Q56" s="9">
        <v>0</v>
      </c>
      <c r="R56" s="9">
        <v>0</v>
      </c>
      <c r="S56" s="8" t="s">
        <v>318</v>
      </c>
      <c r="T56" s="9">
        <v>0</v>
      </c>
      <c r="U56" s="9">
        <v>781.96</v>
      </c>
      <c r="V56" s="8" t="s">
        <v>318</v>
      </c>
      <c r="W56" s="9">
        <v>0</v>
      </c>
      <c r="X56" s="9">
        <f t="shared" si="20"/>
        <v>781.96</v>
      </c>
      <c r="Y56" s="9">
        <f t="shared" si="21"/>
        <v>-781.96</v>
      </c>
      <c r="Z56" s="7">
        <f t="shared" si="16"/>
        <v>0</v>
      </c>
      <c r="AA56" s="8" t="s">
        <v>318</v>
      </c>
    </row>
    <row r="57" spans="1:27" hidden="1" outlineLevel="1" x14ac:dyDescent="0.25">
      <c r="A57" t="s">
        <v>318</v>
      </c>
      <c r="B57" s="8" t="s">
        <v>318</v>
      </c>
      <c r="C57" s="8" t="s">
        <v>97</v>
      </c>
      <c r="D57" s="9">
        <v>1267.3699999999999</v>
      </c>
      <c r="E57" s="9">
        <v>1285.17</v>
      </c>
      <c r="F57" s="9">
        <v>0</v>
      </c>
      <c r="G57" s="9">
        <v>17.8</v>
      </c>
      <c r="H57" s="7">
        <f t="shared" si="13"/>
        <v>0.9861496922586116</v>
      </c>
      <c r="I57" s="8" t="s">
        <v>318</v>
      </c>
      <c r="J57" s="9">
        <v>12270.4</v>
      </c>
      <c r="K57" s="9">
        <v>14145.9</v>
      </c>
      <c r="L57" s="9">
        <v>0</v>
      </c>
      <c r="M57" s="9">
        <v>1875.5</v>
      </c>
      <c r="N57" s="7">
        <f t="shared" si="14"/>
        <v>0.86741741423309937</v>
      </c>
      <c r="O57" s="8" t="s">
        <v>318</v>
      </c>
      <c r="P57" s="9">
        <v>16529.62</v>
      </c>
      <c r="Q57" s="9">
        <v>14145.9</v>
      </c>
      <c r="R57" s="9">
        <v>2383.7199999999998</v>
      </c>
      <c r="S57" s="8" t="s">
        <v>318</v>
      </c>
      <c r="T57" s="9">
        <v>14145.9</v>
      </c>
      <c r="U57" s="9">
        <v>12270.4</v>
      </c>
      <c r="V57" s="8" t="s">
        <v>318</v>
      </c>
      <c r="W57" s="9">
        <v>0</v>
      </c>
      <c r="X57" s="9">
        <f t="shared" si="20"/>
        <v>12270.4</v>
      </c>
      <c r="Y57" s="9">
        <f t="shared" si="21"/>
        <v>1875.5</v>
      </c>
      <c r="Z57" s="7">
        <f t="shared" si="16"/>
        <v>0.13258258576690066</v>
      </c>
      <c r="AA57" s="8" t="s">
        <v>318</v>
      </c>
    </row>
    <row r="58" spans="1:27" hidden="1" outlineLevel="1" x14ac:dyDescent="0.25">
      <c r="A58" t="s">
        <v>318</v>
      </c>
      <c r="B58" s="8" t="s">
        <v>318</v>
      </c>
      <c r="C58" s="8" t="s">
        <v>98</v>
      </c>
      <c r="D58" s="9">
        <v>2239.9</v>
      </c>
      <c r="E58" s="9">
        <v>1970.85</v>
      </c>
      <c r="F58" s="9">
        <v>0</v>
      </c>
      <c r="G58" s="9">
        <v>-269.05</v>
      </c>
      <c r="H58" s="7">
        <f t="shared" si="13"/>
        <v>1.1365147017784205</v>
      </c>
      <c r="I58" s="8" t="s">
        <v>318</v>
      </c>
      <c r="J58" s="9">
        <v>30109.08</v>
      </c>
      <c r="K58" s="9">
        <v>26819.56</v>
      </c>
      <c r="L58" s="9">
        <v>0</v>
      </c>
      <c r="M58" s="9">
        <v>-3289.52</v>
      </c>
      <c r="N58" s="7">
        <f t="shared" si="14"/>
        <v>1.122653764640434</v>
      </c>
      <c r="O58" s="8" t="s">
        <v>318</v>
      </c>
      <c r="P58" s="9">
        <v>36340.51</v>
      </c>
      <c r="Q58" s="9">
        <v>26819.56</v>
      </c>
      <c r="R58" s="9">
        <v>9520.9500000000007</v>
      </c>
      <c r="S58" s="8" t="s">
        <v>318</v>
      </c>
      <c r="T58" s="9">
        <v>26819.56</v>
      </c>
      <c r="U58" s="9">
        <v>30109.08</v>
      </c>
      <c r="V58" s="8" t="s">
        <v>318</v>
      </c>
      <c r="W58" s="9">
        <v>0</v>
      </c>
      <c r="X58" s="9">
        <f t="shared" si="20"/>
        <v>30109.08</v>
      </c>
      <c r="Y58" s="9">
        <f t="shared" si="21"/>
        <v>-3289.5200000000004</v>
      </c>
      <c r="Z58" s="7">
        <f t="shared" si="16"/>
        <v>-0.12265376464043408</v>
      </c>
      <c r="AA58" s="8" t="s">
        <v>318</v>
      </c>
    </row>
    <row r="59" spans="1:27" hidden="1" outlineLevel="1" x14ac:dyDescent="0.25">
      <c r="A59" t="s">
        <v>318</v>
      </c>
      <c r="B59" s="8" t="s">
        <v>318</v>
      </c>
      <c r="C59" s="8" t="s">
        <v>99</v>
      </c>
      <c r="D59" s="9">
        <v>0</v>
      </c>
      <c r="E59" s="9">
        <v>1682.34</v>
      </c>
      <c r="F59" s="9">
        <v>0</v>
      </c>
      <c r="G59" s="9">
        <v>1682.34</v>
      </c>
      <c r="H59" s="7">
        <f t="shared" si="13"/>
        <v>0</v>
      </c>
      <c r="I59" s="8" t="s">
        <v>318</v>
      </c>
      <c r="J59" s="9">
        <v>363.54</v>
      </c>
      <c r="K59" s="9">
        <v>14926.05</v>
      </c>
      <c r="L59" s="9">
        <v>0</v>
      </c>
      <c r="M59" s="9">
        <v>14562.51</v>
      </c>
      <c r="N59" s="7">
        <f t="shared" si="14"/>
        <v>2.4356075451978255E-2</v>
      </c>
      <c r="O59" s="8" t="s">
        <v>318</v>
      </c>
      <c r="P59" s="9">
        <v>0</v>
      </c>
      <c r="Q59" s="9">
        <v>14926.05</v>
      </c>
      <c r="R59" s="9">
        <v>-14926.05</v>
      </c>
      <c r="S59" s="8" t="s">
        <v>318</v>
      </c>
      <c r="T59" s="9">
        <v>14926.05</v>
      </c>
      <c r="U59" s="9">
        <v>363.54</v>
      </c>
      <c r="V59" s="8" t="s">
        <v>318</v>
      </c>
      <c r="W59" s="9">
        <v>0</v>
      </c>
      <c r="X59" s="9">
        <f t="shared" si="20"/>
        <v>363.54</v>
      </c>
      <c r="Y59" s="9">
        <f t="shared" si="21"/>
        <v>14562.509999999998</v>
      </c>
      <c r="Z59" s="7">
        <f t="shared" si="16"/>
        <v>0.97564392454802173</v>
      </c>
      <c r="AA59" s="8" t="s">
        <v>318</v>
      </c>
    </row>
    <row r="60" spans="1:27" hidden="1" outlineLevel="1" x14ac:dyDescent="0.25">
      <c r="A60" t="s">
        <v>318</v>
      </c>
      <c r="B60" s="8" t="s">
        <v>318</v>
      </c>
      <c r="C60" s="8" t="s">
        <v>100</v>
      </c>
      <c r="D60" s="9">
        <v>0</v>
      </c>
      <c r="E60" s="9">
        <v>0</v>
      </c>
      <c r="F60" s="9">
        <v>0</v>
      </c>
      <c r="G60" s="9">
        <v>0</v>
      </c>
      <c r="H60" s="7">
        <f t="shared" si="13"/>
        <v>0</v>
      </c>
      <c r="I60" s="8" t="s">
        <v>318</v>
      </c>
      <c r="J60" s="9">
        <v>241.99</v>
      </c>
      <c r="K60" s="9">
        <v>0</v>
      </c>
      <c r="L60" s="9">
        <v>0</v>
      </c>
      <c r="M60" s="9">
        <v>-241.99</v>
      </c>
      <c r="N60" s="7">
        <f t="shared" si="14"/>
        <v>0</v>
      </c>
      <c r="O60" s="8" t="s">
        <v>318</v>
      </c>
      <c r="P60" s="9">
        <v>0</v>
      </c>
      <c r="Q60" s="9">
        <v>0</v>
      </c>
      <c r="R60" s="9">
        <v>0</v>
      </c>
      <c r="S60" s="8" t="s">
        <v>318</v>
      </c>
      <c r="T60" s="9">
        <v>0</v>
      </c>
      <c r="U60" s="9">
        <v>241.99</v>
      </c>
      <c r="V60" s="8" t="s">
        <v>318</v>
      </c>
      <c r="W60" s="9">
        <v>0</v>
      </c>
      <c r="X60" s="9">
        <f t="shared" si="20"/>
        <v>241.99</v>
      </c>
      <c r="Y60" s="9">
        <f t="shared" si="21"/>
        <v>-241.99</v>
      </c>
      <c r="Z60" s="7">
        <f t="shared" si="16"/>
        <v>0</v>
      </c>
      <c r="AA60" s="8" t="s">
        <v>318</v>
      </c>
    </row>
    <row r="61" spans="1:27" hidden="1" outlineLevel="1" x14ac:dyDescent="0.25">
      <c r="A61" t="s">
        <v>318</v>
      </c>
      <c r="B61" s="8" t="s">
        <v>318</v>
      </c>
      <c r="C61" s="8" t="s">
        <v>101</v>
      </c>
      <c r="D61" s="9">
        <v>0</v>
      </c>
      <c r="E61" s="9">
        <v>189.85</v>
      </c>
      <c r="F61" s="9">
        <v>0</v>
      </c>
      <c r="G61" s="9">
        <v>189.85</v>
      </c>
      <c r="H61" s="7">
        <f t="shared" si="13"/>
        <v>0</v>
      </c>
      <c r="I61" s="8" t="s">
        <v>318</v>
      </c>
      <c r="J61" s="9">
        <v>66.86</v>
      </c>
      <c r="K61" s="9">
        <v>1676.41</v>
      </c>
      <c r="L61" s="9">
        <v>0</v>
      </c>
      <c r="M61" s="9">
        <v>1609.55</v>
      </c>
      <c r="N61" s="7">
        <f t="shared" si="14"/>
        <v>3.9882844888780189E-2</v>
      </c>
      <c r="O61" s="8" t="s">
        <v>318</v>
      </c>
      <c r="P61" s="9">
        <v>0</v>
      </c>
      <c r="Q61" s="9">
        <v>1676.41</v>
      </c>
      <c r="R61" s="9">
        <v>-1676.41</v>
      </c>
      <c r="S61" s="8" t="s">
        <v>318</v>
      </c>
      <c r="T61" s="9">
        <v>1676.41</v>
      </c>
      <c r="U61" s="9">
        <v>66.86</v>
      </c>
      <c r="V61" s="8" t="s">
        <v>318</v>
      </c>
      <c r="W61" s="9">
        <v>0</v>
      </c>
      <c r="X61" s="9">
        <f t="shared" si="20"/>
        <v>66.86</v>
      </c>
      <c r="Y61" s="9">
        <f t="shared" si="21"/>
        <v>1609.5500000000002</v>
      </c>
      <c r="Z61" s="7">
        <f t="shared" si="16"/>
        <v>0.96011715511121987</v>
      </c>
      <c r="AA61" s="8" t="s">
        <v>318</v>
      </c>
    </row>
    <row r="62" spans="1:27" hidden="1" outlineLevel="1" x14ac:dyDescent="0.25">
      <c r="A62" t="s">
        <v>318</v>
      </c>
      <c r="B62" s="8" t="s">
        <v>318</v>
      </c>
      <c r="C62" s="8" t="s">
        <v>102</v>
      </c>
      <c r="D62" s="9">
        <v>0</v>
      </c>
      <c r="E62" s="9">
        <v>269.17</v>
      </c>
      <c r="F62" s="9">
        <v>0</v>
      </c>
      <c r="G62" s="9">
        <v>269.17</v>
      </c>
      <c r="H62" s="7">
        <f t="shared" si="13"/>
        <v>0</v>
      </c>
      <c r="I62" s="8" t="s">
        <v>318</v>
      </c>
      <c r="J62" s="9">
        <v>142.07</v>
      </c>
      <c r="K62" s="9">
        <v>2889.77</v>
      </c>
      <c r="L62" s="9">
        <v>0</v>
      </c>
      <c r="M62" s="9">
        <v>2747.7</v>
      </c>
      <c r="N62" s="7">
        <f t="shared" si="14"/>
        <v>4.9163082183011103E-2</v>
      </c>
      <c r="O62" s="8" t="s">
        <v>318</v>
      </c>
      <c r="P62" s="9">
        <v>0</v>
      </c>
      <c r="Q62" s="9">
        <v>2889.77</v>
      </c>
      <c r="R62" s="9">
        <v>-2889.77</v>
      </c>
      <c r="S62" s="8" t="s">
        <v>318</v>
      </c>
      <c r="T62" s="9">
        <v>2889.77</v>
      </c>
      <c r="U62" s="9">
        <v>142.07</v>
      </c>
      <c r="V62" s="8" t="s">
        <v>318</v>
      </c>
      <c r="W62" s="9">
        <v>0</v>
      </c>
      <c r="X62" s="9">
        <f t="shared" si="20"/>
        <v>142.07</v>
      </c>
      <c r="Y62" s="9">
        <f t="shared" si="21"/>
        <v>2747.7</v>
      </c>
      <c r="Z62" s="7">
        <f t="shared" si="16"/>
        <v>0.95083691781698887</v>
      </c>
      <c r="AA62" s="8" t="s">
        <v>318</v>
      </c>
    </row>
    <row r="63" spans="1:27" collapsed="1" x14ac:dyDescent="0.25">
      <c r="A63" t="s">
        <v>318</v>
      </c>
      <c r="B63" s="25" t="s">
        <v>107</v>
      </c>
      <c r="C63" s="25"/>
      <c r="D63" s="16">
        <f>SUM(D64:D66)</f>
        <v>2795.81</v>
      </c>
      <c r="E63" s="16">
        <f>SUM(E64:E66)</f>
        <v>2949.01</v>
      </c>
      <c r="F63" s="16">
        <f>SUM(F64:F66)</f>
        <v>0</v>
      </c>
      <c r="G63" s="16">
        <f>SUM(G64:G66)</f>
        <v>153.19999999999999</v>
      </c>
      <c r="H63" s="17">
        <f t="shared" si="13"/>
        <v>0.94805036266408038</v>
      </c>
      <c r="I63" s="15" t="s">
        <v>318</v>
      </c>
      <c r="J63" s="16">
        <f>SUM(J64:J66)</f>
        <v>34569.440000000002</v>
      </c>
      <c r="K63" s="16">
        <f>SUM(K64:K66)</f>
        <v>35774.69</v>
      </c>
      <c r="L63" s="16">
        <f>SUM(L64:L66)</f>
        <v>0</v>
      </c>
      <c r="M63" s="16">
        <f>SUM(M64:M66)</f>
        <v>1205.2499999999998</v>
      </c>
      <c r="N63" s="17">
        <f t="shared" si="14"/>
        <v>0.96630998060360551</v>
      </c>
      <c r="O63" s="15" t="s">
        <v>318</v>
      </c>
      <c r="P63" s="16">
        <f>SUM(P64:P66)</f>
        <v>37930.979999999996</v>
      </c>
      <c r="Q63" s="16">
        <f>SUM(Q64:Q66)</f>
        <v>35774.69</v>
      </c>
      <c r="R63" s="16">
        <f>SUM(R64:R66)</f>
        <v>2156.29</v>
      </c>
      <c r="S63" s="15" t="s">
        <v>318</v>
      </c>
      <c r="T63" s="16">
        <f t="shared" ref="T63:Y63" si="22">SUM(T64:T66)</f>
        <v>35774.69</v>
      </c>
      <c r="U63" s="16">
        <f t="shared" si="22"/>
        <v>34569.440000000002</v>
      </c>
      <c r="V63" s="16">
        <f t="shared" si="22"/>
        <v>0</v>
      </c>
      <c r="W63" s="16">
        <f t="shared" si="22"/>
        <v>0</v>
      </c>
      <c r="X63" s="16">
        <f t="shared" si="22"/>
        <v>34569.440000000002</v>
      </c>
      <c r="Y63" s="16">
        <f t="shared" si="22"/>
        <v>1205.2500000000014</v>
      </c>
      <c r="Z63" s="17">
        <f t="shared" si="16"/>
        <v>3.3690019396394523E-2</v>
      </c>
      <c r="AA63" s="16"/>
    </row>
    <row r="64" spans="1:27" hidden="1" outlineLevel="1" x14ac:dyDescent="0.25">
      <c r="A64" t="s">
        <v>318</v>
      </c>
      <c r="B64" s="8" t="s">
        <v>318</v>
      </c>
      <c r="C64" s="8" t="s">
        <v>108</v>
      </c>
      <c r="D64" s="9">
        <v>2191.5</v>
      </c>
      <c r="E64" s="9">
        <v>2429.3200000000002</v>
      </c>
      <c r="F64" s="9">
        <v>0</v>
      </c>
      <c r="G64" s="9">
        <v>237.82</v>
      </c>
      <c r="H64" s="7">
        <f t="shared" si="13"/>
        <v>0.90210429255923463</v>
      </c>
      <c r="I64" s="8" t="s">
        <v>318</v>
      </c>
      <c r="J64" s="9">
        <v>26181.75</v>
      </c>
      <c r="K64" s="9">
        <v>27408.06</v>
      </c>
      <c r="L64" s="9">
        <v>0</v>
      </c>
      <c r="M64" s="9">
        <v>1226.31</v>
      </c>
      <c r="N64" s="7">
        <f t="shared" si="14"/>
        <v>0.95525732211619496</v>
      </c>
      <c r="O64" s="8" t="s">
        <v>318</v>
      </c>
      <c r="P64" s="9">
        <v>27330.959999999999</v>
      </c>
      <c r="Q64" s="9">
        <v>27408.06</v>
      </c>
      <c r="R64" s="9">
        <v>-77.099999999999994</v>
      </c>
      <c r="S64" s="8" t="s">
        <v>318</v>
      </c>
      <c r="T64" s="9">
        <v>27408.06</v>
      </c>
      <c r="U64" s="9">
        <v>26181.75</v>
      </c>
      <c r="V64" s="8" t="s">
        <v>318</v>
      </c>
      <c r="W64" s="9">
        <v>0</v>
      </c>
      <c r="X64" s="9">
        <f>U64+IF(V64 = "", 0, V64)+W64</f>
        <v>26181.75</v>
      </c>
      <c r="Y64" s="9">
        <f>T64-X64</f>
        <v>1226.3100000000013</v>
      </c>
      <c r="Z64" s="7">
        <f t="shared" si="16"/>
        <v>4.4742677883805031E-2</v>
      </c>
      <c r="AA64" s="8" t="s">
        <v>318</v>
      </c>
    </row>
    <row r="65" spans="1:27" hidden="1" outlineLevel="1" x14ac:dyDescent="0.25">
      <c r="A65" t="s">
        <v>318</v>
      </c>
      <c r="B65" s="8" t="s">
        <v>318</v>
      </c>
      <c r="C65" s="8" t="s">
        <v>110</v>
      </c>
      <c r="D65" s="9">
        <v>253.67</v>
      </c>
      <c r="E65" s="9">
        <v>356.44</v>
      </c>
      <c r="F65" s="9">
        <v>0</v>
      </c>
      <c r="G65" s="9">
        <v>102.77</v>
      </c>
      <c r="H65" s="7">
        <f t="shared" si="13"/>
        <v>0.71167657950847263</v>
      </c>
      <c r="I65" s="8" t="s">
        <v>318</v>
      </c>
      <c r="J65" s="9">
        <v>3026.25</v>
      </c>
      <c r="K65" s="9">
        <v>4015.68</v>
      </c>
      <c r="L65" s="9">
        <v>0</v>
      </c>
      <c r="M65" s="9">
        <v>989.43</v>
      </c>
      <c r="N65" s="7">
        <f t="shared" si="14"/>
        <v>0.75360835524743008</v>
      </c>
      <c r="O65" s="8" t="s">
        <v>318</v>
      </c>
      <c r="P65" s="9">
        <v>4004.12</v>
      </c>
      <c r="Q65" s="9">
        <v>4015.68</v>
      </c>
      <c r="R65" s="9">
        <v>-11.56</v>
      </c>
      <c r="S65" s="8" t="s">
        <v>318</v>
      </c>
      <c r="T65" s="9">
        <v>4015.68</v>
      </c>
      <c r="U65" s="9">
        <v>3026.25</v>
      </c>
      <c r="V65" s="8" t="s">
        <v>318</v>
      </c>
      <c r="W65" s="9">
        <v>0</v>
      </c>
      <c r="X65" s="9">
        <f>U65+IF(V65 = "", 0, V65)+W65</f>
        <v>3026.25</v>
      </c>
      <c r="Y65" s="9">
        <f>T65-X65</f>
        <v>989.42999999999984</v>
      </c>
      <c r="Z65" s="7">
        <f t="shared" si="16"/>
        <v>0.24639164475256989</v>
      </c>
      <c r="AA65" s="8" t="s">
        <v>318</v>
      </c>
    </row>
    <row r="66" spans="1:27" hidden="1" outlineLevel="1" x14ac:dyDescent="0.25">
      <c r="A66" t="s">
        <v>318</v>
      </c>
      <c r="B66" s="8" t="s">
        <v>318</v>
      </c>
      <c r="C66" s="8" t="s">
        <v>111</v>
      </c>
      <c r="D66" s="9">
        <v>350.64</v>
      </c>
      <c r="E66" s="9">
        <v>163.25</v>
      </c>
      <c r="F66" s="9">
        <v>0</v>
      </c>
      <c r="G66" s="9">
        <v>-187.39</v>
      </c>
      <c r="H66" s="7">
        <f t="shared" si="13"/>
        <v>2.1478713629402755</v>
      </c>
      <c r="I66" s="8" t="s">
        <v>318</v>
      </c>
      <c r="J66" s="9">
        <v>5361.44</v>
      </c>
      <c r="K66" s="9">
        <v>4350.95</v>
      </c>
      <c r="L66" s="9">
        <v>0</v>
      </c>
      <c r="M66" s="9">
        <v>-1010.49</v>
      </c>
      <c r="N66" s="7">
        <f t="shared" si="14"/>
        <v>1.2322458313701605</v>
      </c>
      <c r="O66" s="8" t="s">
        <v>318</v>
      </c>
      <c r="P66" s="9">
        <v>6595.9</v>
      </c>
      <c r="Q66" s="9">
        <v>4350.95</v>
      </c>
      <c r="R66" s="9">
        <v>2244.9499999999998</v>
      </c>
      <c r="S66" s="8" t="s">
        <v>318</v>
      </c>
      <c r="T66" s="9">
        <v>4350.95</v>
      </c>
      <c r="U66" s="9">
        <v>5361.44</v>
      </c>
      <c r="V66" s="8" t="s">
        <v>318</v>
      </c>
      <c r="W66" s="9">
        <v>0</v>
      </c>
      <c r="X66" s="9">
        <f>U66+IF(V66 = "", 0, V66)+W66</f>
        <v>5361.44</v>
      </c>
      <c r="Y66" s="9">
        <f>T66-X66</f>
        <v>-1010.4899999999998</v>
      </c>
      <c r="Z66" s="7">
        <f t="shared" si="16"/>
        <v>-0.2322458313701605</v>
      </c>
      <c r="AA66" s="8" t="s">
        <v>318</v>
      </c>
    </row>
    <row r="67" spans="1:27" collapsed="1" x14ac:dyDescent="0.25">
      <c r="A67" t="s">
        <v>318</v>
      </c>
      <c r="B67" s="25" t="s">
        <v>112</v>
      </c>
      <c r="C67" s="25"/>
      <c r="D67" s="16">
        <f>SUM(D68:D75)</f>
        <v>2513.8000000000006</v>
      </c>
      <c r="E67" s="16">
        <f>SUM(E68:E75)</f>
        <v>2364.7799999999997</v>
      </c>
      <c r="F67" s="16">
        <f>SUM(F68:F75)</f>
        <v>0</v>
      </c>
      <c r="G67" s="16">
        <f>SUM(G68:G75)</f>
        <v>-149.02000000000001</v>
      </c>
      <c r="H67" s="17">
        <f t="shared" si="13"/>
        <v>1.0630164328182752</v>
      </c>
      <c r="I67" s="15" t="s">
        <v>318</v>
      </c>
      <c r="J67" s="16">
        <f>SUM(J68:J75)</f>
        <v>29626.340000000004</v>
      </c>
      <c r="K67" s="16">
        <f>SUM(K68:K75)</f>
        <v>28862.450000000004</v>
      </c>
      <c r="L67" s="16">
        <f>SUM(L68:L75)</f>
        <v>0</v>
      </c>
      <c r="M67" s="16">
        <f>SUM(M68:M75)</f>
        <v>-763.89</v>
      </c>
      <c r="N67" s="17">
        <f t="shared" si="14"/>
        <v>1.0264665681534311</v>
      </c>
      <c r="O67" s="15" t="s">
        <v>318</v>
      </c>
      <c r="P67" s="16">
        <f>SUM(P68:P75)</f>
        <v>25675.15</v>
      </c>
      <c r="Q67" s="16">
        <f>SUM(Q68:Q75)</f>
        <v>28862.450000000004</v>
      </c>
      <c r="R67" s="16">
        <f>SUM(R68:R75)</f>
        <v>-3187.2999999999997</v>
      </c>
      <c r="S67" s="15" t="s">
        <v>318</v>
      </c>
      <c r="T67" s="16">
        <f t="shared" ref="T67:Y67" si="23">SUM(T68:T75)</f>
        <v>28862.450000000004</v>
      </c>
      <c r="U67" s="16">
        <f t="shared" si="23"/>
        <v>29626.340000000004</v>
      </c>
      <c r="V67" s="16">
        <f t="shared" si="23"/>
        <v>0</v>
      </c>
      <c r="W67" s="16">
        <f t="shared" si="23"/>
        <v>0</v>
      </c>
      <c r="X67" s="16">
        <f t="shared" si="23"/>
        <v>29626.340000000004</v>
      </c>
      <c r="Y67" s="16">
        <f t="shared" si="23"/>
        <v>-763.88999999999965</v>
      </c>
      <c r="Z67" s="17">
        <f t="shared" si="16"/>
        <v>-2.6466568153431173E-2</v>
      </c>
      <c r="AA67" s="16"/>
    </row>
    <row r="68" spans="1:27" hidden="1" outlineLevel="1" x14ac:dyDescent="0.25">
      <c r="A68" t="s">
        <v>318</v>
      </c>
      <c r="B68" s="8" t="s">
        <v>318</v>
      </c>
      <c r="C68" s="8" t="s">
        <v>113</v>
      </c>
      <c r="D68" s="9">
        <v>1092.72</v>
      </c>
      <c r="E68" s="9">
        <v>1134.68</v>
      </c>
      <c r="F68" s="9">
        <v>0</v>
      </c>
      <c r="G68" s="9">
        <v>41.96</v>
      </c>
      <c r="H68" s="7">
        <f t="shared" si="13"/>
        <v>0.96302041104099834</v>
      </c>
      <c r="I68" s="8" t="s">
        <v>318</v>
      </c>
      <c r="J68" s="9">
        <v>12990.77</v>
      </c>
      <c r="K68" s="9">
        <v>12926.52</v>
      </c>
      <c r="L68" s="9">
        <v>0</v>
      </c>
      <c r="M68" s="9">
        <v>-64.25</v>
      </c>
      <c r="N68" s="7">
        <f t="shared" si="14"/>
        <v>1.0049704019333896</v>
      </c>
      <c r="O68" s="8" t="s">
        <v>318</v>
      </c>
      <c r="P68" s="9">
        <v>12895.28</v>
      </c>
      <c r="Q68" s="9">
        <v>12926.52</v>
      </c>
      <c r="R68" s="9">
        <v>-31.24</v>
      </c>
      <c r="S68" s="8" t="s">
        <v>318</v>
      </c>
      <c r="T68" s="9">
        <v>12926.52</v>
      </c>
      <c r="U68" s="9">
        <v>12990.77</v>
      </c>
      <c r="V68" s="8" t="s">
        <v>318</v>
      </c>
      <c r="W68" s="9">
        <v>0</v>
      </c>
      <c r="X68" s="9">
        <f t="shared" ref="X68:X75" si="24">U68+IF(V68 = "", 0, V68)+W68</f>
        <v>12990.77</v>
      </c>
      <c r="Y68" s="9">
        <f t="shared" ref="Y68:Y75" si="25">T68-X68</f>
        <v>-64.25</v>
      </c>
      <c r="Z68" s="7">
        <f t="shared" si="16"/>
        <v>-4.9704019333896513E-3</v>
      </c>
      <c r="AA68" s="8" t="s">
        <v>318</v>
      </c>
    </row>
    <row r="69" spans="1:27" hidden="1" outlineLevel="1" x14ac:dyDescent="0.25">
      <c r="A69" t="s">
        <v>318</v>
      </c>
      <c r="B69" s="8" t="s">
        <v>318</v>
      </c>
      <c r="C69" s="8" t="s">
        <v>114</v>
      </c>
      <c r="D69" s="9">
        <v>71.55</v>
      </c>
      <c r="E69" s="9">
        <v>0</v>
      </c>
      <c r="F69" s="9">
        <v>0</v>
      </c>
      <c r="G69" s="9">
        <v>-71.55</v>
      </c>
      <c r="H69" s="7">
        <f t="shared" si="13"/>
        <v>0</v>
      </c>
      <c r="I69" s="8" t="s">
        <v>318</v>
      </c>
      <c r="J69" s="9">
        <v>361.48</v>
      </c>
      <c r="K69" s="9">
        <v>137.15</v>
      </c>
      <c r="L69" s="9">
        <v>0</v>
      </c>
      <c r="M69" s="9">
        <v>-224.33</v>
      </c>
      <c r="N69" s="7">
        <f t="shared" si="14"/>
        <v>2.6356543930003644</v>
      </c>
      <c r="O69" s="8" t="s">
        <v>318</v>
      </c>
      <c r="P69" s="9">
        <v>137.15</v>
      </c>
      <c r="Q69" s="9">
        <v>137.15</v>
      </c>
      <c r="R69" s="9">
        <v>0</v>
      </c>
      <c r="S69" s="8" t="s">
        <v>318</v>
      </c>
      <c r="T69" s="9">
        <v>137.15</v>
      </c>
      <c r="U69" s="9">
        <v>361.48</v>
      </c>
      <c r="V69" s="8" t="s">
        <v>318</v>
      </c>
      <c r="W69" s="9">
        <v>0</v>
      </c>
      <c r="X69" s="9">
        <f t="shared" si="24"/>
        <v>361.48</v>
      </c>
      <c r="Y69" s="9">
        <f t="shared" si="25"/>
        <v>-224.33</v>
      </c>
      <c r="Z69" s="7">
        <f t="shared" si="16"/>
        <v>-1.6356543930003646</v>
      </c>
      <c r="AA69" s="8" t="s">
        <v>318</v>
      </c>
    </row>
    <row r="70" spans="1:27" hidden="1" outlineLevel="1" x14ac:dyDescent="0.25">
      <c r="A70" t="s">
        <v>318</v>
      </c>
      <c r="B70" s="8" t="s">
        <v>318</v>
      </c>
      <c r="C70" s="8" t="s">
        <v>115</v>
      </c>
      <c r="D70" s="9">
        <v>140.13</v>
      </c>
      <c r="E70" s="9">
        <v>136.28</v>
      </c>
      <c r="F70" s="9">
        <v>0</v>
      </c>
      <c r="G70" s="9">
        <v>-3.85</v>
      </c>
      <c r="H70" s="7">
        <f t="shared" si="13"/>
        <v>1.0282506604050483</v>
      </c>
      <c r="I70" s="8" t="s">
        <v>318</v>
      </c>
      <c r="J70" s="9">
        <v>1601.19</v>
      </c>
      <c r="K70" s="9">
        <v>1531.94</v>
      </c>
      <c r="L70" s="9">
        <v>0</v>
      </c>
      <c r="M70" s="9">
        <v>-69.25</v>
      </c>
      <c r="N70" s="7">
        <f t="shared" si="14"/>
        <v>1.0452041202658067</v>
      </c>
      <c r="O70" s="8" t="s">
        <v>318</v>
      </c>
      <c r="P70" s="9">
        <v>1527.26</v>
      </c>
      <c r="Q70" s="9">
        <v>1531.94</v>
      </c>
      <c r="R70" s="9">
        <v>-4.68</v>
      </c>
      <c r="S70" s="8" t="s">
        <v>318</v>
      </c>
      <c r="T70" s="9">
        <v>1531.94</v>
      </c>
      <c r="U70" s="9">
        <v>1601.19</v>
      </c>
      <c r="V70" s="8" t="s">
        <v>318</v>
      </c>
      <c r="W70" s="9">
        <v>0</v>
      </c>
      <c r="X70" s="9">
        <f t="shared" si="24"/>
        <v>1601.19</v>
      </c>
      <c r="Y70" s="9">
        <f t="shared" si="25"/>
        <v>-69.25</v>
      </c>
      <c r="Z70" s="7">
        <f t="shared" si="16"/>
        <v>-4.5204120265806752E-2</v>
      </c>
      <c r="AA70" s="8" t="s">
        <v>318</v>
      </c>
    </row>
    <row r="71" spans="1:27" hidden="1" outlineLevel="1" x14ac:dyDescent="0.25">
      <c r="A71" t="s">
        <v>318</v>
      </c>
      <c r="B71" s="8" t="s">
        <v>318</v>
      </c>
      <c r="C71" s="8" t="s">
        <v>116</v>
      </c>
      <c r="D71" s="9">
        <v>186.28</v>
      </c>
      <c r="E71" s="9">
        <v>104.79</v>
      </c>
      <c r="F71" s="9">
        <v>0</v>
      </c>
      <c r="G71" s="9">
        <v>-81.489999999999995</v>
      </c>
      <c r="H71" s="7">
        <f t="shared" si="13"/>
        <v>1.7776505391735851</v>
      </c>
      <c r="I71" s="8" t="s">
        <v>318</v>
      </c>
      <c r="J71" s="9">
        <v>2705.7</v>
      </c>
      <c r="K71" s="9">
        <v>2214.77</v>
      </c>
      <c r="L71" s="9">
        <v>0</v>
      </c>
      <c r="M71" s="9">
        <v>-490.93</v>
      </c>
      <c r="N71" s="7">
        <f t="shared" si="14"/>
        <v>1.2216618429904684</v>
      </c>
      <c r="O71" s="8" t="s">
        <v>318</v>
      </c>
      <c r="P71" s="9">
        <v>3111.53</v>
      </c>
      <c r="Q71" s="9">
        <v>2214.77</v>
      </c>
      <c r="R71" s="9">
        <v>896.76</v>
      </c>
      <c r="S71" s="8" t="s">
        <v>318</v>
      </c>
      <c r="T71" s="9">
        <v>2214.77</v>
      </c>
      <c r="U71" s="9">
        <v>2705.7</v>
      </c>
      <c r="V71" s="8" t="s">
        <v>318</v>
      </c>
      <c r="W71" s="9">
        <v>0</v>
      </c>
      <c r="X71" s="9">
        <f t="shared" si="24"/>
        <v>2705.7</v>
      </c>
      <c r="Y71" s="9">
        <f t="shared" si="25"/>
        <v>-490.92999999999984</v>
      </c>
      <c r="Z71" s="7">
        <f t="shared" si="16"/>
        <v>-0.22166184299046846</v>
      </c>
      <c r="AA71" s="8" t="s">
        <v>318</v>
      </c>
    </row>
    <row r="72" spans="1:27" hidden="1" outlineLevel="1" x14ac:dyDescent="0.25">
      <c r="A72" t="s">
        <v>318</v>
      </c>
      <c r="B72" s="8" t="s">
        <v>318</v>
      </c>
      <c r="C72" s="8" t="s">
        <v>117</v>
      </c>
      <c r="D72" s="9">
        <v>776.96</v>
      </c>
      <c r="E72" s="9">
        <v>802.7</v>
      </c>
      <c r="F72" s="9">
        <v>0</v>
      </c>
      <c r="G72" s="9">
        <v>25.74</v>
      </c>
      <c r="H72" s="7">
        <f t="shared" si="13"/>
        <v>0.96793322536439519</v>
      </c>
      <c r="I72" s="8" t="s">
        <v>318</v>
      </c>
      <c r="J72" s="9">
        <v>9323.83</v>
      </c>
      <c r="K72" s="9">
        <v>9452.85</v>
      </c>
      <c r="L72" s="9">
        <v>0</v>
      </c>
      <c r="M72" s="9">
        <v>129.02000000000001</v>
      </c>
      <c r="N72" s="7">
        <f t="shared" si="14"/>
        <v>0.98635120624996686</v>
      </c>
      <c r="O72" s="8" t="s">
        <v>318</v>
      </c>
      <c r="P72" s="9">
        <v>6292.18</v>
      </c>
      <c r="Q72" s="9">
        <v>9452.85</v>
      </c>
      <c r="R72" s="9">
        <v>-3160.67</v>
      </c>
      <c r="S72" s="8" t="s">
        <v>318</v>
      </c>
      <c r="T72" s="9">
        <v>9452.85</v>
      </c>
      <c r="U72" s="9">
        <v>9323.83</v>
      </c>
      <c r="V72" s="8" t="s">
        <v>318</v>
      </c>
      <c r="W72" s="9">
        <v>0</v>
      </c>
      <c r="X72" s="9">
        <f t="shared" si="24"/>
        <v>9323.83</v>
      </c>
      <c r="Y72" s="9">
        <f t="shared" si="25"/>
        <v>129.02000000000044</v>
      </c>
      <c r="Z72" s="7">
        <f t="shared" si="16"/>
        <v>1.3648793750033104E-2</v>
      </c>
      <c r="AA72" s="8" t="s">
        <v>318</v>
      </c>
    </row>
    <row r="73" spans="1:27" hidden="1" outlineLevel="1" x14ac:dyDescent="0.25">
      <c r="A73" t="s">
        <v>318</v>
      </c>
      <c r="B73" s="8" t="s">
        <v>318</v>
      </c>
      <c r="C73" s="8" t="s">
        <v>118</v>
      </c>
      <c r="D73" s="9">
        <v>51.8</v>
      </c>
      <c r="E73" s="9">
        <v>0</v>
      </c>
      <c r="F73" s="9">
        <v>0</v>
      </c>
      <c r="G73" s="9">
        <v>-51.8</v>
      </c>
      <c r="H73" s="7">
        <f t="shared" si="13"/>
        <v>0</v>
      </c>
      <c r="I73" s="8" t="s">
        <v>318</v>
      </c>
      <c r="J73" s="9">
        <v>77.7</v>
      </c>
      <c r="K73" s="9">
        <v>0</v>
      </c>
      <c r="L73" s="9">
        <v>0</v>
      </c>
      <c r="M73" s="9">
        <v>-77.7</v>
      </c>
      <c r="N73" s="7">
        <f t="shared" si="14"/>
        <v>0</v>
      </c>
      <c r="O73" s="8" t="s">
        <v>318</v>
      </c>
      <c r="P73" s="9">
        <v>0</v>
      </c>
      <c r="Q73" s="9">
        <v>0</v>
      </c>
      <c r="R73" s="9">
        <v>0</v>
      </c>
      <c r="S73" s="8" t="s">
        <v>318</v>
      </c>
      <c r="T73" s="9">
        <v>0</v>
      </c>
      <c r="U73" s="9">
        <v>77.7</v>
      </c>
      <c r="V73" s="8" t="s">
        <v>318</v>
      </c>
      <c r="W73" s="9">
        <v>0</v>
      </c>
      <c r="X73" s="9">
        <f t="shared" si="24"/>
        <v>77.7</v>
      </c>
      <c r="Y73" s="9">
        <f t="shared" si="25"/>
        <v>-77.7</v>
      </c>
      <c r="Z73" s="7">
        <f t="shared" si="16"/>
        <v>0</v>
      </c>
      <c r="AA73" s="8" t="s">
        <v>318</v>
      </c>
    </row>
    <row r="74" spans="1:27" hidden="1" outlineLevel="1" x14ac:dyDescent="0.25">
      <c r="A74" t="s">
        <v>318</v>
      </c>
      <c r="B74" s="8" t="s">
        <v>318</v>
      </c>
      <c r="C74" s="8" t="s">
        <v>119</v>
      </c>
      <c r="D74" s="9">
        <v>61.76</v>
      </c>
      <c r="E74" s="9">
        <v>57.9</v>
      </c>
      <c r="F74" s="9">
        <v>0</v>
      </c>
      <c r="G74" s="9">
        <v>-3.86</v>
      </c>
      <c r="H74" s="7">
        <f t="shared" si="13"/>
        <v>1.0666666666666667</v>
      </c>
      <c r="I74" s="8" t="s">
        <v>318</v>
      </c>
      <c r="J74" s="9">
        <v>640.97</v>
      </c>
      <c r="K74" s="9">
        <v>667.93</v>
      </c>
      <c r="L74" s="9">
        <v>0</v>
      </c>
      <c r="M74" s="9">
        <v>26.96</v>
      </c>
      <c r="N74" s="7">
        <f t="shared" si="14"/>
        <v>0.95963648885362252</v>
      </c>
      <c r="O74" s="8" t="s">
        <v>318</v>
      </c>
      <c r="P74" s="9">
        <v>193.83</v>
      </c>
      <c r="Q74" s="9">
        <v>667.93</v>
      </c>
      <c r="R74" s="9">
        <v>-474.1</v>
      </c>
      <c r="S74" s="8" t="s">
        <v>318</v>
      </c>
      <c r="T74" s="9">
        <v>667.93</v>
      </c>
      <c r="U74" s="9">
        <v>640.97</v>
      </c>
      <c r="V74" s="8" t="s">
        <v>318</v>
      </c>
      <c r="W74" s="9">
        <v>0</v>
      </c>
      <c r="X74" s="9">
        <f t="shared" si="24"/>
        <v>640.97</v>
      </c>
      <c r="Y74" s="9">
        <f t="shared" si="25"/>
        <v>26.959999999999923</v>
      </c>
      <c r="Z74" s="7">
        <f t="shared" si="16"/>
        <v>4.0363511146377505E-2</v>
      </c>
      <c r="AA74" s="8" t="s">
        <v>318</v>
      </c>
    </row>
    <row r="75" spans="1:27" hidden="1" outlineLevel="1" x14ac:dyDescent="0.25">
      <c r="A75" t="s">
        <v>318</v>
      </c>
      <c r="B75" s="8" t="s">
        <v>318</v>
      </c>
      <c r="C75" s="8" t="s">
        <v>120</v>
      </c>
      <c r="D75" s="9">
        <v>132.6</v>
      </c>
      <c r="E75" s="9">
        <v>128.43</v>
      </c>
      <c r="F75" s="9">
        <v>0</v>
      </c>
      <c r="G75" s="9">
        <v>-4.17</v>
      </c>
      <c r="H75" s="7">
        <f t="shared" si="13"/>
        <v>1.0324690492875495</v>
      </c>
      <c r="I75" s="8" t="s">
        <v>318</v>
      </c>
      <c r="J75" s="9">
        <v>1924.7</v>
      </c>
      <c r="K75" s="9">
        <v>1931.29</v>
      </c>
      <c r="L75" s="9">
        <v>0</v>
      </c>
      <c r="M75" s="9">
        <v>6.59</v>
      </c>
      <c r="N75" s="7">
        <f t="shared" si="14"/>
        <v>0.99658777293933076</v>
      </c>
      <c r="O75" s="8" t="s">
        <v>318</v>
      </c>
      <c r="P75" s="9">
        <v>1517.92</v>
      </c>
      <c r="Q75" s="9">
        <v>1931.29</v>
      </c>
      <c r="R75" s="9">
        <v>-413.37</v>
      </c>
      <c r="S75" s="8" t="s">
        <v>318</v>
      </c>
      <c r="T75" s="9">
        <v>1931.29</v>
      </c>
      <c r="U75" s="9">
        <v>1924.7</v>
      </c>
      <c r="V75" s="8" t="s">
        <v>318</v>
      </c>
      <c r="W75" s="9">
        <v>0</v>
      </c>
      <c r="X75" s="9">
        <f t="shared" si="24"/>
        <v>1924.7</v>
      </c>
      <c r="Y75" s="9">
        <f t="shared" si="25"/>
        <v>6.5899999999999181</v>
      </c>
      <c r="Z75" s="7">
        <f t="shared" si="16"/>
        <v>3.4122270606692512E-3</v>
      </c>
      <c r="AA75" s="8" t="s">
        <v>318</v>
      </c>
    </row>
    <row r="76" spans="1:27" collapsed="1" x14ac:dyDescent="0.25">
      <c r="A76" t="s">
        <v>318</v>
      </c>
      <c r="B76" s="25" t="s">
        <v>121</v>
      </c>
      <c r="C76" s="25"/>
      <c r="D76" s="16">
        <f>SUM(D77:D82)</f>
        <v>53.81</v>
      </c>
      <c r="E76" s="16">
        <f>SUM(E77:E82)</f>
        <v>0</v>
      </c>
      <c r="F76" s="16">
        <f>SUM(F77:F82)</f>
        <v>0</v>
      </c>
      <c r="G76" s="16">
        <f>SUM(G77:G82)</f>
        <v>-53.81</v>
      </c>
      <c r="H76" s="17">
        <f t="shared" si="13"/>
        <v>0</v>
      </c>
      <c r="I76" s="15" t="s">
        <v>318</v>
      </c>
      <c r="J76" s="16">
        <f>SUM(J77:J82)</f>
        <v>4112.1400000000003</v>
      </c>
      <c r="K76" s="16">
        <f>SUM(K77:K82)</f>
        <v>5000</v>
      </c>
      <c r="L76" s="16">
        <f>SUM(L77:L82)</f>
        <v>0</v>
      </c>
      <c r="M76" s="16">
        <f>SUM(M77:M82)</f>
        <v>887.86</v>
      </c>
      <c r="N76" s="17">
        <f t="shared" si="14"/>
        <v>0.82242800000000005</v>
      </c>
      <c r="O76" s="15" t="s">
        <v>318</v>
      </c>
      <c r="P76" s="16">
        <f>SUM(P77:P82)</f>
        <v>5000</v>
      </c>
      <c r="Q76" s="16">
        <f>SUM(Q77:Q82)</f>
        <v>5000</v>
      </c>
      <c r="R76" s="16">
        <f>SUM(R77:R82)</f>
        <v>0</v>
      </c>
      <c r="S76" s="15" t="s">
        <v>318</v>
      </c>
      <c r="T76" s="16">
        <f t="shared" ref="T76:Y76" si="26">SUM(T77:T82)</f>
        <v>5000</v>
      </c>
      <c r="U76" s="16">
        <f t="shared" si="26"/>
        <v>4112.1400000000003</v>
      </c>
      <c r="V76" s="16">
        <f t="shared" si="26"/>
        <v>0</v>
      </c>
      <c r="W76" s="16">
        <f t="shared" si="26"/>
        <v>0</v>
      </c>
      <c r="X76" s="16">
        <f t="shared" si="26"/>
        <v>4112.1400000000003</v>
      </c>
      <c r="Y76" s="16">
        <f t="shared" si="26"/>
        <v>887.85999999999979</v>
      </c>
      <c r="Z76" s="17">
        <f t="shared" si="16"/>
        <v>0.17757199999999995</v>
      </c>
      <c r="AA76" s="16"/>
    </row>
    <row r="77" spans="1:27" hidden="1" outlineLevel="1" x14ac:dyDescent="0.25">
      <c r="A77" t="s">
        <v>318</v>
      </c>
      <c r="B77" s="8" t="s">
        <v>318</v>
      </c>
      <c r="C77" s="8" t="s">
        <v>126</v>
      </c>
      <c r="D77" s="9">
        <v>46.39</v>
      </c>
      <c r="E77" s="9">
        <v>0</v>
      </c>
      <c r="F77" s="9">
        <v>0</v>
      </c>
      <c r="G77" s="9">
        <v>-46.39</v>
      </c>
      <c r="H77" s="7">
        <f t="shared" si="13"/>
        <v>0</v>
      </c>
      <c r="I77" s="8" t="s">
        <v>318</v>
      </c>
      <c r="J77" s="9">
        <v>3084.3</v>
      </c>
      <c r="K77" s="9">
        <v>5000</v>
      </c>
      <c r="L77" s="9">
        <v>0</v>
      </c>
      <c r="M77" s="9">
        <v>1915.7</v>
      </c>
      <c r="N77" s="7">
        <f t="shared" si="14"/>
        <v>0.61686000000000007</v>
      </c>
      <c r="O77" s="8" t="s">
        <v>318</v>
      </c>
      <c r="P77" s="9">
        <v>5000</v>
      </c>
      <c r="Q77" s="9">
        <v>5000</v>
      </c>
      <c r="R77" s="9">
        <v>0</v>
      </c>
      <c r="S77" s="8" t="s">
        <v>318</v>
      </c>
      <c r="T77" s="9">
        <v>5000</v>
      </c>
      <c r="U77" s="9">
        <v>3084.3</v>
      </c>
      <c r="V77" s="8" t="s">
        <v>318</v>
      </c>
      <c r="W77" s="9">
        <v>0</v>
      </c>
      <c r="X77" s="9">
        <f t="shared" ref="X77:X82" si="27">U77+IF(V77 = "", 0, V77)+W77</f>
        <v>3084.3</v>
      </c>
      <c r="Y77" s="9">
        <f t="shared" ref="Y77:Y82" si="28">T77-X77</f>
        <v>1915.6999999999998</v>
      </c>
      <c r="Z77" s="7">
        <f t="shared" si="16"/>
        <v>0.38313999999999998</v>
      </c>
      <c r="AA77" s="8" t="s">
        <v>318</v>
      </c>
    </row>
    <row r="78" spans="1:27" hidden="1" outlineLevel="1" x14ac:dyDescent="0.25">
      <c r="A78" t="s">
        <v>318</v>
      </c>
      <c r="B78" s="8" t="s">
        <v>318</v>
      </c>
      <c r="C78" s="8" t="s">
        <v>128</v>
      </c>
      <c r="D78" s="9">
        <v>0</v>
      </c>
      <c r="E78" s="9">
        <v>0</v>
      </c>
      <c r="F78" s="9">
        <v>0</v>
      </c>
      <c r="G78" s="9">
        <v>0</v>
      </c>
      <c r="H78" s="7">
        <f t="shared" si="13"/>
        <v>0</v>
      </c>
      <c r="I78" s="8" t="s">
        <v>318</v>
      </c>
      <c r="J78" s="9">
        <v>40.79</v>
      </c>
      <c r="K78" s="9">
        <v>0</v>
      </c>
      <c r="L78" s="9">
        <v>0</v>
      </c>
      <c r="M78" s="9">
        <v>-40.79</v>
      </c>
      <c r="N78" s="7">
        <f t="shared" si="14"/>
        <v>0</v>
      </c>
      <c r="O78" s="8" t="s">
        <v>318</v>
      </c>
      <c r="P78" s="9">
        <v>0</v>
      </c>
      <c r="Q78" s="9">
        <v>0</v>
      </c>
      <c r="R78" s="9">
        <v>0</v>
      </c>
      <c r="S78" s="8" t="s">
        <v>318</v>
      </c>
      <c r="T78" s="9">
        <v>0</v>
      </c>
      <c r="U78" s="9">
        <v>40.79</v>
      </c>
      <c r="V78" s="8" t="s">
        <v>318</v>
      </c>
      <c r="W78" s="9">
        <v>0</v>
      </c>
      <c r="X78" s="9">
        <f t="shared" si="27"/>
        <v>40.79</v>
      </c>
      <c r="Y78" s="9">
        <f t="shared" si="28"/>
        <v>-40.79</v>
      </c>
      <c r="Z78" s="7">
        <f t="shared" si="16"/>
        <v>0</v>
      </c>
      <c r="AA78" s="8" t="s">
        <v>318</v>
      </c>
    </row>
    <row r="79" spans="1:27" hidden="1" outlineLevel="1" x14ac:dyDescent="0.25">
      <c r="A79" t="s">
        <v>318</v>
      </c>
      <c r="B79" s="8" t="s">
        <v>318</v>
      </c>
      <c r="C79" s="8" t="s">
        <v>129</v>
      </c>
      <c r="D79" s="9">
        <v>7.42</v>
      </c>
      <c r="E79" s="9">
        <v>0</v>
      </c>
      <c r="F79" s="9">
        <v>0</v>
      </c>
      <c r="G79" s="9">
        <v>-7.42</v>
      </c>
      <c r="H79" s="7">
        <f t="shared" si="13"/>
        <v>0</v>
      </c>
      <c r="I79" s="8" t="s">
        <v>318</v>
      </c>
      <c r="J79" s="9">
        <v>639.19000000000005</v>
      </c>
      <c r="K79" s="9">
        <v>0</v>
      </c>
      <c r="L79" s="9">
        <v>0</v>
      </c>
      <c r="M79" s="9">
        <v>-639.19000000000005</v>
      </c>
      <c r="N79" s="7">
        <f t="shared" si="14"/>
        <v>0</v>
      </c>
      <c r="O79" s="8" t="s">
        <v>318</v>
      </c>
      <c r="P79" s="9">
        <v>0</v>
      </c>
      <c r="Q79" s="9">
        <v>0</v>
      </c>
      <c r="R79" s="9">
        <v>0</v>
      </c>
      <c r="S79" s="8" t="s">
        <v>318</v>
      </c>
      <c r="T79" s="9">
        <v>0</v>
      </c>
      <c r="U79" s="9">
        <v>639.19000000000005</v>
      </c>
      <c r="V79" s="8" t="s">
        <v>318</v>
      </c>
      <c r="W79" s="9">
        <v>0</v>
      </c>
      <c r="X79" s="9">
        <f t="shared" si="27"/>
        <v>639.19000000000005</v>
      </c>
      <c r="Y79" s="9">
        <f t="shared" si="28"/>
        <v>-639.19000000000005</v>
      </c>
      <c r="Z79" s="7">
        <f t="shared" si="16"/>
        <v>0</v>
      </c>
      <c r="AA79" s="8" t="s">
        <v>318</v>
      </c>
    </row>
    <row r="80" spans="1:27" hidden="1" outlineLevel="1" x14ac:dyDescent="0.25">
      <c r="A80" t="s">
        <v>318</v>
      </c>
      <c r="B80" s="8" t="s">
        <v>318</v>
      </c>
      <c r="C80" s="8" t="s">
        <v>136</v>
      </c>
      <c r="D80" s="9">
        <v>0</v>
      </c>
      <c r="E80" s="9">
        <v>0</v>
      </c>
      <c r="F80" s="9">
        <v>0</v>
      </c>
      <c r="G80" s="9">
        <v>0</v>
      </c>
      <c r="H80" s="7">
        <f t="shared" si="13"/>
        <v>0</v>
      </c>
      <c r="I80" s="8" t="s">
        <v>318</v>
      </c>
      <c r="J80" s="9">
        <v>256.25</v>
      </c>
      <c r="K80" s="9">
        <v>0</v>
      </c>
      <c r="L80" s="9">
        <v>0</v>
      </c>
      <c r="M80" s="9">
        <v>-256.25</v>
      </c>
      <c r="N80" s="7">
        <f t="shared" si="14"/>
        <v>0</v>
      </c>
      <c r="O80" s="8" t="s">
        <v>318</v>
      </c>
      <c r="P80" s="9">
        <v>0</v>
      </c>
      <c r="Q80" s="9">
        <v>0</v>
      </c>
      <c r="R80" s="9">
        <v>0</v>
      </c>
      <c r="S80" s="8" t="s">
        <v>318</v>
      </c>
      <c r="T80" s="9">
        <v>0</v>
      </c>
      <c r="U80" s="9">
        <v>256.25</v>
      </c>
      <c r="V80" s="8" t="s">
        <v>318</v>
      </c>
      <c r="W80" s="9">
        <v>0</v>
      </c>
      <c r="X80" s="9">
        <f t="shared" si="27"/>
        <v>256.25</v>
      </c>
      <c r="Y80" s="9">
        <f t="shared" si="28"/>
        <v>-256.25</v>
      </c>
      <c r="Z80" s="7">
        <f t="shared" si="16"/>
        <v>0</v>
      </c>
      <c r="AA80" s="8" t="s">
        <v>318</v>
      </c>
    </row>
    <row r="81" spans="1:27" hidden="1" outlineLevel="1" x14ac:dyDescent="0.25">
      <c r="A81" t="s">
        <v>318</v>
      </c>
      <c r="B81" s="8" t="s">
        <v>318</v>
      </c>
      <c r="C81" s="8" t="s">
        <v>137</v>
      </c>
      <c r="D81" s="9">
        <v>0</v>
      </c>
      <c r="E81" s="9">
        <v>0</v>
      </c>
      <c r="F81" s="9">
        <v>0</v>
      </c>
      <c r="G81" s="9">
        <v>0</v>
      </c>
      <c r="H81" s="7">
        <f t="shared" si="13"/>
        <v>0</v>
      </c>
      <c r="I81" s="8" t="s">
        <v>318</v>
      </c>
      <c r="J81" s="9">
        <v>30.89</v>
      </c>
      <c r="K81" s="9">
        <v>0</v>
      </c>
      <c r="L81" s="9">
        <v>0</v>
      </c>
      <c r="M81" s="9">
        <v>-30.89</v>
      </c>
      <c r="N81" s="7">
        <f t="shared" si="14"/>
        <v>0</v>
      </c>
      <c r="O81" s="8" t="s">
        <v>318</v>
      </c>
      <c r="P81" s="9">
        <v>0</v>
      </c>
      <c r="Q81" s="9">
        <v>0</v>
      </c>
      <c r="R81" s="9">
        <v>0</v>
      </c>
      <c r="S81" s="8" t="s">
        <v>318</v>
      </c>
      <c r="T81" s="9">
        <v>0</v>
      </c>
      <c r="U81" s="9">
        <v>30.89</v>
      </c>
      <c r="V81" s="8" t="s">
        <v>318</v>
      </c>
      <c r="W81" s="9">
        <v>0</v>
      </c>
      <c r="X81" s="9">
        <f t="shared" si="27"/>
        <v>30.89</v>
      </c>
      <c r="Y81" s="9">
        <f t="shared" si="28"/>
        <v>-30.89</v>
      </c>
      <c r="Z81" s="7">
        <f t="shared" si="16"/>
        <v>0</v>
      </c>
      <c r="AA81" s="8" t="s">
        <v>318</v>
      </c>
    </row>
    <row r="82" spans="1:27" hidden="1" outlineLevel="1" x14ac:dyDescent="0.25">
      <c r="A82" t="s">
        <v>318</v>
      </c>
      <c r="B82" s="8" t="s">
        <v>318</v>
      </c>
      <c r="C82" s="8" t="s">
        <v>138</v>
      </c>
      <c r="D82" s="9">
        <v>0</v>
      </c>
      <c r="E82" s="9">
        <v>0</v>
      </c>
      <c r="F82" s="9">
        <v>0</v>
      </c>
      <c r="G82" s="9">
        <v>0</v>
      </c>
      <c r="H82" s="7">
        <f t="shared" si="13"/>
        <v>0</v>
      </c>
      <c r="I82" s="8" t="s">
        <v>318</v>
      </c>
      <c r="J82" s="9">
        <v>60.72</v>
      </c>
      <c r="K82" s="9">
        <v>0</v>
      </c>
      <c r="L82" s="9">
        <v>0</v>
      </c>
      <c r="M82" s="9">
        <v>-60.72</v>
      </c>
      <c r="N82" s="7">
        <f t="shared" si="14"/>
        <v>0</v>
      </c>
      <c r="O82" s="8" t="s">
        <v>318</v>
      </c>
      <c r="P82" s="9">
        <v>0</v>
      </c>
      <c r="Q82" s="9">
        <v>0</v>
      </c>
      <c r="R82" s="9">
        <v>0</v>
      </c>
      <c r="S82" s="8" t="s">
        <v>318</v>
      </c>
      <c r="T82" s="9">
        <v>0</v>
      </c>
      <c r="U82" s="9">
        <v>60.72</v>
      </c>
      <c r="V82" s="8" t="s">
        <v>318</v>
      </c>
      <c r="W82" s="9">
        <v>0</v>
      </c>
      <c r="X82" s="9">
        <f t="shared" si="27"/>
        <v>60.72</v>
      </c>
      <c r="Y82" s="9">
        <f t="shared" si="28"/>
        <v>-60.72</v>
      </c>
      <c r="Z82" s="7">
        <f t="shared" si="16"/>
        <v>0</v>
      </c>
      <c r="AA82" s="8" t="s">
        <v>318</v>
      </c>
    </row>
    <row r="83" spans="1:27" x14ac:dyDescent="0.25">
      <c r="A83" s="18" t="s">
        <v>318</v>
      </c>
      <c r="B83" s="27" t="s">
        <v>140</v>
      </c>
      <c r="C83" s="27"/>
      <c r="D83" s="11">
        <f>D44+D48+D52+D54+D63+D67+D76</f>
        <v>46361.88</v>
      </c>
      <c r="E83" s="11">
        <f>E44+E48+E52+E54+E63+E67+E76</f>
        <v>44776.229999999996</v>
      </c>
      <c r="F83" s="11">
        <f>F44+F48+F52+F54+F63+F67+F76</f>
        <v>0</v>
      </c>
      <c r="G83" s="11">
        <f>G44+G48+G52+G54+G63+G67+G76</f>
        <v>-1585.6500000000003</v>
      </c>
      <c r="H83" s="12">
        <f t="shared" si="13"/>
        <v>1.0354127625304765</v>
      </c>
      <c r="I83" s="19" t="s">
        <v>318</v>
      </c>
      <c r="J83" s="11">
        <f>J44+J48+J52+J54+J63+J67+J76</f>
        <v>529205.16</v>
      </c>
      <c r="K83" s="11">
        <f>K44+K48+K52+K54+K63+K67+K76</f>
        <v>528904.5</v>
      </c>
      <c r="L83" s="11">
        <f>L44+L48+L52+L54+L63+L67+L76</f>
        <v>0</v>
      </c>
      <c r="M83" s="11">
        <f>M44+M48+M52+M54+M63+M67+M76</f>
        <v>-300.65999999999906</v>
      </c>
      <c r="N83" s="12">
        <f t="shared" si="14"/>
        <v>1.0005684580108507</v>
      </c>
      <c r="O83" s="19" t="s">
        <v>318</v>
      </c>
      <c r="P83" s="11">
        <f>P44+P48+P52+P54+P63+P67+P76</f>
        <v>524460</v>
      </c>
      <c r="Q83" s="11">
        <f>Q44+Q48+Q52+Q54+Q63+Q67+Q76</f>
        <v>528904.5</v>
      </c>
      <c r="R83" s="11">
        <f>R44+R48+R52+R54+R63+R67+R76</f>
        <v>-4444.4999999999964</v>
      </c>
      <c r="S83" s="19" t="s">
        <v>318</v>
      </c>
      <c r="T83" s="11">
        <f t="shared" ref="T83:Y83" si="29">T44+T48+T52+T54+T63+T67+T76</f>
        <v>528904.5</v>
      </c>
      <c r="U83" s="11">
        <f t="shared" si="29"/>
        <v>529205.16</v>
      </c>
      <c r="V83" s="11">
        <f t="shared" si="29"/>
        <v>0</v>
      </c>
      <c r="W83" s="11">
        <f t="shared" si="29"/>
        <v>0</v>
      </c>
      <c r="X83" s="11">
        <f t="shared" si="29"/>
        <v>529205.16</v>
      </c>
      <c r="Y83" s="11">
        <f t="shared" si="29"/>
        <v>-300.65999999999769</v>
      </c>
      <c r="Z83" s="12">
        <f t="shared" si="16"/>
        <v>-5.6845801085072579E-4</v>
      </c>
      <c r="AA83" s="11"/>
    </row>
    <row r="85" spans="1:27" x14ac:dyDescent="0.25">
      <c r="B85" s="13" t="s">
        <v>141</v>
      </c>
    </row>
    <row r="86" spans="1:27" collapsed="1" x14ac:dyDescent="0.25">
      <c r="A86" t="s">
        <v>318</v>
      </c>
      <c r="B86" s="25" t="s">
        <v>142</v>
      </c>
      <c r="C86" s="25"/>
      <c r="D86" s="16">
        <f>SUM(D87:D91)</f>
        <v>0</v>
      </c>
      <c r="E86" s="16">
        <f>SUM(E87:E91)</f>
        <v>0</v>
      </c>
      <c r="F86" s="16">
        <f>SUM(F87:F91)</f>
        <v>0</v>
      </c>
      <c r="G86" s="16">
        <f>SUM(G87:G91)</f>
        <v>0</v>
      </c>
      <c r="H86" s="17">
        <f t="shared" ref="H86:H117" si="30">IF(E86&lt;&gt;0, (D86+F86)/E86, 0)</f>
        <v>0</v>
      </c>
      <c r="I86" s="15" t="s">
        <v>318</v>
      </c>
      <c r="J86" s="16">
        <f>SUM(J87:J91)</f>
        <v>1000.02</v>
      </c>
      <c r="K86" s="16">
        <f>SUM(K87:K91)</f>
        <v>1173.42</v>
      </c>
      <c r="L86" s="16">
        <f>SUM(L87:L91)</f>
        <v>0</v>
      </c>
      <c r="M86" s="16">
        <f>SUM(M87:M91)</f>
        <v>173.39999999999998</v>
      </c>
      <c r="N86" s="17">
        <f t="shared" ref="N86:N117" si="31">IF(K86&lt;&gt;0, (J86+L86)/K86, 0)</f>
        <v>0.85222682415503392</v>
      </c>
      <c r="O86" s="15" t="s">
        <v>318</v>
      </c>
      <c r="P86" s="16">
        <f>SUM(P87:P91)</f>
        <v>1023.42</v>
      </c>
      <c r="Q86" s="16">
        <f>SUM(Q87:Q91)</f>
        <v>1173.42</v>
      </c>
      <c r="R86" s="16">
        <f>SUM(R87:R91)</f>
        <v>-150</v>
      </c>
      <c r="S86" s="15" t="s">
        <v>318</v>
      </c>
      <c r="T86" s="16">
        <f t="shared" ref="T86:Y86" si="32">SUM(T87:T91)</f>
        <v>1173.42</v>
      </c>
      <c r="U86" s="16">
        <f t="shared" si="32"/>
        <v>1000.02</v>
      </c>
      <c r="V86" s="16">
        <f t="shared" si="32"/>
        <v>0</v>
      </c>
      <c r="W86" s="16">
        <f t="shared" si="32"/>
        <v>0</v>
      </c>
      <c r="X86" s="16">
        <f t="shared" si="32"/>
        <v>1000.02</v>
      </c>
      <c r="Y86" s="16">
        <f t="shared" si="32"/>
        <v>173.39999999999998</v>
      </c>
      <c r="Z86" s="17">
        <f t="shared" ref="Z86:Z117" si="33">IF(T86&lt;&gt;0, Y86/T86, 0)</f>
        <v>0.14777317584496596</v>
      </c>
      <c r="AA86" s="16"/>
    </row>
    <row r="87" spans="1:27" hidden="1" outlineLevel="1" x14ac:dyDescent="0.25">
      <c r="A87" t="s">
        <v>318</v>
      </c>
      <c r="B87" s="8" t="s">
        <v>318</v>
      </c>
      <c r="C87" s="8" t="s">
        <v>147</v>
      </c>
      <c r="D87" s="9">
        <v>0</v>
      </c>
      <c r="E87" s="9">
        <v>0</v>
      </c>
      <c r="F87" s="9">
        <v>0</v>
      </c>
      <c r="G87" s="9">
        <v>0</v>
      </c>
      <c r="H87" s="7">
        <f t="shared" si="30"/>
        <v>0</v>
      </c>
      <c r="I87" s="8" t="s">
        <v>318</v>
      </c>
      <c r="J87" s="9">
        <v>0</v>
      </c>
      <c r="K87" s="9">
        <v>213.42</v>
      </c>
      <c r="L87" s="9">
        <v>0</v>
      </c>
      <c r="M87" s="9">
        <v>213.42</v>
      </c>
      <c r="N87" s="7">
        <f t="shared" si="31"/>
        <v>0</v>
      </c>
      <c r="O87" s="8" t="s">
        <v>318</v>
      </c>
      <c r="P87" s="9">
        <v>213.42</v>
      </c>
      <c r="Q87" s="9">
        <v>213.42</v>
      </c>
      <c r="R87" s="9">
        <v>0</v>
      </c>
      <c r="S87" s="8" t="s">
        <v>318</v>
      </c>
      <c r="T87" s="9">
        <v>213.42</v>
      </c>
      <c r="U87" s="9">
        <v>0</v>
      </c>
      <c r="V87" s="8" t="s">
        <v>318</v>
      </c>
      <c r="W87" s="9">
        <v>0</v>
      </c>
      <c r="X87" s="9">
        <f>U87+IF(V87 = "", 0, V87)+W87</f>
        <v>0</v>
      </c>
      <c r="Y87" s="9">
        <f>T87-X87</f>
        <v>213.42</v>
      </c>
      <c r="Z87" s="7">
        <f t="shared" si="33"/>
        <v>1</v>
      </c>
      <c r="AA87" s="8" t="s">
        <v>318</v>
      </c>
    </row>
    <row r="88" spans="1:27" hidden="1" outlineLevel="1" x14ac:dyDescent="0.25">
      <c r="A88" t="s">
        <v>318</v>
      </c>
      <c r="B88" s="8" t="s">
        <v>318</v>
      </c>
      <c r="C88" s="8" t="s">
        <v>149</v>
      </c>
      <c r="D88" s="9">
        <v>0</v>
      </c>
      <c r="E88" s="9">
        <v>0</v>
      </c>
      <c r="F88" s="9">
        <v>0</v>
      </c>
      <c r="G88" s="9">
        <v>0</v>
      </c>
      <c r="H88" s="7">
        <f t="shared" si="30"/>
        <v>0</v>
      </c>
      <c r="I88" s="8" t="s">
        <v>318</v>
      </c>
      <c r="J88" s="9">
        <v>660</v>
      </c>
      <c r="K88" s="9">
        <v>660</v>
      </c>
      <c r="L88" s="9">
        <v>0</v>
      </c>
      <c r="M88" s="9">
        <v>0</v>
      </c>
      <c r="N88" s="7">
        <f t="shared" si="31"/>
        <v>1</v>
      </c>
      <c r="O88" s="8" t="s">
        <v>318</v>
      </c>
      <c r="P88" s="9">
        <v>660</v>
      </c>
      <c r="Q88" s="9">
        <v>660</v>
      </c>
      <c r="R88" s="9">
        <v>0</v>
      </c>
      <c r="S88" s="8" t="s">
        <v>318</v>
      </c>
      <c r="T88" s="9">
        <v>660</v>
      </c>
      <c r="U88" s="9">
        <v>660</v>
      </c>
      <c r="V88" s="8" t="s">
        <v>318</v>
      </c>
      <c r="W88" s="9">
        <v>0</v>
      </c>
      <c r="X88" s="9">
        <f>U88+IF(V88 = "", 0, V88)+W88</f>
        <v>660</v>
      </c>
      <c r="Y88" s="9">
        <f>T88-X88</f>
        <v>0</v>
      </c>
      <c r="Z88" s="7">
        <f t="shared" si="33"/>
        <v>0</v>
      </c>
      <c r="AA88" s="8" t="s">
        <v>318</v>
      </c>
    </row>
    <row r="89" spans="1:27" hidden="1" outlineLevel="1" x14ac:dyDescent="0.25">
      <c r="A89" t="s">
        <v>318</v>
      </c>
      <c r="B89" s="8" t="s">
        <v>318</v>
      </c>
      <c r="C89" s="8" t="s">
        <v>150</v>
      </c>
      <c r="D89" s="9">
        <v>0</v>
      </c>
      <c r="E89" s="9">
        <v>0</v>
      </c>
      <c r="F89" s="9">
        <v>0</v>
      </c>
      <c r="G89" s="9">
        <v>0</v>
      </c>
      <c r="H89" s="7">
        <f t="shared" si="30"/>
        <v>0</v>
      </c>
      <c r="I89" s="8" t="s">
        <v>318</v>
      </c>
      <c r="J89" s="9">
        <v>226</v>
      </c>
      <c r="K89" s="9">
        <v>100</v>
      </c>
      <c r="L89" s="9">
        <v>0</v>
      </c>
      <c r="M89" s="9">
        <v>-126</v>
      </c>
      <c r="N89" s="7">
        <f t="shared" si="31"/>
        <v>2.2599999999999998</v>
      </c>
      <c r="O89" s="8" t="s">
        <v>318</v>
      </c>
      <c r="P89" s="9">
        <v>100</v>
      </c>
      <c r="Q89" s="9">
        <v>100</v>
      </c>
      <c r="R89" s="9">
        <v>0</v>
      </c>
      <c r="S89" s="8" t="s">
        <v>318</v>
      </c>
      <c r="T89" s="9">
        <v>100</v>
      </c>
      <c r="U89" s="9">
        <v>226</v>
      </c>
      <c r="V89" s="8" t="s">
        <v>318</v>
      </c>
      <c r="W89" s="9">
        <v>0</v>
      </c>
      <c r="X89" s="9">
        <f>U89+IF(V89 = "", 0, V89)+W89</f>
        <v>226</v>
      </c>
      <c r="Y89" s="9">
        <f>T89-X89</f>
        <v>-126</v>
      </c>
      <c r="Z89" s="7">
        <f t="shared" si="33"/>
        <v>-1.26</v>
      </c>
      <c r="AA89" s="8" t="s">
        <v>318</v>
      </c>
    </row>
    <row r="90" spans="1:27" hidden="1" outlineLevel="1" x14ac:dyDescent="0.25">
      <c r="A90" t="s">
        <v>318</v>
      </c>
      <c r="B90" s="8" t="s">
        <v>318</v>
      </c>
      <c r="C90" s="8" t="s">
        <v>151</v>
      </c>
      <c r="D90" s="9">
        <v>0</v>
      </c>
      <c r="E90" s="9">
        <v>0</v>
      </c>
      <c r="F90" s="9">
        <v>0</v>
      </c>
      <c r="G90" s="9">
        <v>0</v>
      </c>
      <c r="H90" s="7">
        <f t="shared" si="30"/>
        <v>0</v>
      </c>
      <c r="I90" s="8" t="s">
        <v>318</v>
      </c>
      <c r="J90" s="9">
        <v>11.2</v>
      </c>
      <c r="K90" s="9">
        <v>50</v>
      </c>
      <c r="L90" s="9">
        <v>0</v>
      </c>
      <c r="M90" s="9">
        <v>38.799999999999997</v>
      </c>
      <c r="N90" s="7">
        <f t="shared" si="31"/>
        <v>0.22399999999999998</v>
      </c>
      <c r="O90" s="8" t="s">
        <v>318</v>
      </c>
      <c r="P90" s="9">
        <v>50</v>
      </c>
      <c r="Q90" s="9">
        <v>50</v>
      </c>
      <c r="R90" s="9">
        <v>0</v>
      </c>
      <c r="S90" s="8" t="s">
        <v>318</v>
      </c>
      <c r="T90" s="9">
        <v>50</v>
      </c>
      <c r="U90" s="9">
        <v>11.2</v>
      </c>
      <c r="V90" s="8" t="s">
        <v>318</v>
      </c>
      <c r="W90" s="9">
        <v>0</v>
      </c>
      <c r="X90" s="9">
        <f>U90+IF(V90 = "", 0, V90)+W90</f>
        <v>11.2</v>
      </c>
      <c r="Y90" s="9">
        <f>T90-X90</f>
        <v>38.799999999999997</v>
      </c>
      <c r="Z90" s="7">
        <f t="shared" si="33"/>
        <v>0.77599999999999991</v>
      </c>
      <c r="AA90" s="8" t="s">
        <v>318</v>
      </c>
    </row>
    <row r="91" spans="1:27" hidden="1" outlineLevel="1" x14ac:dyDescent="0.25">
      <c r="A91" t="s">
        <v>318</v>
      </c>
      <c r="B91" s="8" t="s">
        <v>318</v>
      </c>
      <c r="C91" s="8" t="s">
        <v>152</v>
      </c>
      <c r="D91" s="9">
        <v>0</v>
      </c>
      <c r="E91" s="9">
        <v>0</v>
      </c>
      <c r="F91" s="9">
        <v>0</v>
      </c>
      <c r="G91" s="9">
        <v>0</v>
      </c>
      <c r="H91" s="7">
        <f t="shared" si="30"/>
        <v>0</v>
      </c>
      <c r="I91" s="8" t="s">
        <v>318</v>
      </c>
      <c r="J91" s="9">
        <v>102.82</v>
      </c>
      <c r="K91" s="9">
        <v>150</v>
      </c>
      <c r="L91" s="9">
        <v>0</v>
      </c>
      <c r="M91" s="9">
        <v>47.18</v>
      </c>
      <c r="N91" s="7">
        <f t="shared" si="31"/>
        <v>0.68546666666666667</v>
      </c>
      <c r="O91" s="8" t="s">
        <v>318</v>
      </c>
      <c r="P91" s="9">
        <v>0</v>
      </c>
      <c r="Q91" s="9">
        <v>150</v>
      </c>
      <c r="R91" s="9">
        <v>-150</v>
      </c>
      <c r="S91" s="8" t="s">
        <v>318</v>
      </c>
      <c r="T91" s="9">
        <v>150</v>
      </c>
      <c r="U91" s="9">
        <v>102.82</v>
      </c>
      <c r="V91" s="8" t="s">
        <v>318</v>
      </c>
      <c r="W91" s="9">
        <v>0</v>
      </c>
      <c r="X91" s="9">
        <f>U91+IF(V91 = "", 0, V91)+W91</f>
        <v>102.82</v>
      </c>
      <c r="Y91" s="9">
        <f>T91-X91</f>
        <v>47.180000000000007</v>
      </c>
      <c r="Z91" s="7">
        <f t="shared" si="33"/>
        <v>0.31453333333333339</v>
      </c>
      <c r="AA91" s="8" t="s">
        <v>318</v>
      </c>
    </row>
    <row r="92" spans="1:27" collapsed="1" x14ac:dyDescent="0.25">
      <c r="A92" t="s">
        <v>318</v>
      </c>
      <c r="B92" s="25" t="s">
        <v>164</v>
      </c>
      <c r="C92" s="25"/>
      <c r="D92" s="16">
        <f>SUM(D93:D94)</f>
        <v>150</v>
      </c>
      <c r="E92" s="16">
        <f>SUM(E93:E94)</f>
        <v>0</v>
      </c>
      <c r="F92" s="16">
        <f>SUM(F93:F94)</f>
        <v>0</v>
      </c>
      <c r="G92" s="16">
        <f>SUM(G93:G94)</f>
        <v>-150</v>
      </c>
      <c r="H92" s="17">
        <f t="shared" si="30"/>
        <v>0</v>
      </c>
      <c r="I92" s="15" t="s">
        <v>318</v>
      </c>
      <c r="J92" s="16">
        <f>SUM(J93:J94)</f>
        <v>7132.74</v>
      </c>
      <c r="K92" s="16">
        <f>SUM(K93:K94)</f>
        <v>3600</v>
      </c>
      <c r="L92" s="16">
        <f>SUM(L93:L94)</f>
        <v>0</v>
      </c>
      <c r="M92" s="16">
        <f>SUM(M93:M94)</f>
        <v>-3532.74</v>
      </c>
      <c r="N92" s="17">
        <f t="shared" si="31"/>
        <v>1.9813166666666666</v>
      </c>
      <c r="O92" s="15" t="s">
        <v>318</v>
      </c>
      <c r="P92" s="16">
        <f>SUM(P93:P94)</f>
        <v>3600</v>
      </c>
      <c r="Q92" s="16">
        <f>SUM(Q93:Q94)</f>
        <v>3600</v>
      </c>
      <c r="R92" s="16">
        <f>SUM(R93:R94)</f>
        <v>0</v>
      </c>
      <c r="S92" s="15" t="s">
        <v>318</v>
      </c>
      <c r="T92" s="16">
        <f t="shared" ref="T92:Y92" si="34">SUM(T93:T94)</f>
        <v>3600</v>
      </c>
      <c r="U92" s="16">
        <f t="shared" si="34"/>
        <v>7132.74</v>
      </c>
      <c r="V92" s="16">
        <f t="shared" si="34"/>
        <v>0</v>
      </c>
      <c r="W92" s="16">
        <f t="shared" si="34"/>
        <v>0</v>
      </c>
      <c r="X92" s="16">
        <f t="shared" si="34"/>
        <v>7132.74</v>
      </c>
      <c r="Y92" s="16">
        <f t="shared" si="34"/>
        <v>-3532.74</v>
      </c>
      <c r="Z92" s="17">
        <f t="shared" si="33"/>
        <v>-0.98131666666666661</v>
      </c>
      <c r="AA92" s="16"/>
    </row>
    <row r="93" spans="1:27" hidden="1" outlineLevel="1" x14ac:dyDescent="0.25">
      <c r="A93" t="s">
        <v>318</v>
      </c>
      <c r="B93" s="8" t="s">
        <v>318</v>
      </c>
      <c r="C93" s="8" t="s">
        <v>165</v>
      </c>
      <c r="D93" s="9">
        <v>0</v>
      </c>
      <c r="E93" s="9">
        <v>0</v>
      </c>
      <c r="F93" s="9">
        <v>0</v>
      </c>
      <c r="G93" s="9">
        <v>0</v>
      </c>
      <c r="H93" s="7">
        <f t="shared" si="30"/>
        <v>0</v>
      </c>
      <c r="I93" s="8" t="s">
        <v>318</v>
      </c>
      <c r="J93" s="9">
        <v>5917.74</v>
      </c>
      <c r="K93" s="9">
        <v>2500</v>
      </c>
      <c r="L93" s="9">
        <v>0</v>
      </c>
      <c r="M93" s="9">
        <v>-3417.74</v>
      </c>
      <c r="N93" s="7">
        <f t="shared" si="31"/>
        <v>2.3670960000000001</v>
      </c>
      <c r="O93" s="8" t="s">
        <v>318</v>
      </c>
      <c r="P93" s="9">
        <v>2500</v>
      </c>
      <c r="Q93" s="9">
        <v>2500</v>
      </c>
      <c r="R93" s="9">
        <v>0</v>
      </c>
      <c r="S93" s="8" t="s">
        <v>318</v>
      </c>
      <c r="T93" s="9">
        <v>2500</v>
      </c>
      <c r="U93" s="9">
        <v>5917.74</v>
      </c>
      <c r="V93" s="8" t="s">
        <v>318</v>
      </c>
      <c r="W93" s="9">
        <v>0</v>
      </c>
      <c r="X93" s="9">
        <f>U93+IF(V93 = "", 0, V93)+W93</f>
        <v>5917.74</v>
      </c>
      <c r="Y93" s="9">
        <f>T93-X93</f>
        <v>-3417.74</v>
      </c>
      <c r="Z93" s="7">
        <f t="shared" si="33"/>
        <v>-1.3670959999999999</v>
      </c>
      <c r="AA93" s="8" t="s">
        <v>318</v>
      </c>
    </row>
    <row r="94" spans="1:27" hidden="1" outlineLevel="1" x14ac:dyDescent="0.25">
      <c r="A94" t="s">
        <v>318</v>
      </c>
      <c r="B94" s="8" t="s">
        <v>318</v>
      </c>
      <c r="C94" s="8" t="s">
        <v>166</v>
      </c>
      <c r="D94" s="9">
        <v>150</v>
      </c>
      <c r="E94" s="9">
        <v>0</v>
      </c>
      <c r="F94" s="9">
        <v>0</v>
      </c>
      <c r="G94" s="9">
        <v>-150</v>
      </c>
      <c r="H94" s="7">
        <f t="shared" si="30"/>
        <v>0</v>
      </c>
      <c r="I94" s="8" t="s">
        <v>318</v>
      </c>
      <c r="J94" s="9">
        <v>1215</v>
      </c>
      <c r="K94" s="9">
        <v>1100</v>
      </c>
      <c r="L94" s="9">
        <v>0</v>
      </c>
      <c r="M94" s="9">
        <v>-115</v>
      </c>
      <c r="N94" s="7">
        <f t="shared" si="31"/>
        <v>1.1045454545454545</v>
      </c>
      <c r="O94" s="8" t="s">
        <v>318</v>
      </c>
      <c r="P94" s="9">
        <v>1100</v>
      </c>
      <c r="Q94" s="9">
        <v>1100</v>
      </c>
      <c r="R94" s="9">
        <v>0</v>
      </c>
      <c r="S94" s="8" t="s">
        <v>318</v>
      </c>
      <c r="T94" s="9">
        <v>1100</v>
      </c>
      <c r="U94" s="9">
        <v>1215</v>
      </c>
      <c r="V94" s="8" t="s">
        <v>318</v>
      </c>
      <c r="W94" s="9">
        <v>0</v>
      </c>
      <c r="X94" s="9">
        <f>U94+IF(V94 = "", 0, V94)+W94</f>
        <v>1215</v>
      </c>
      <c r="Y94" s="9">
        <f>T94-X94</f>
        <v>-115</v>
      </c>
      <c r="Z94" s="7">
        <f t="shared" si="33"/>
        <v>-0.10454545454545454</v>
      </c>
      <c r="AA94" s="8" t="s">
        <v>318</v>
      </c>
    </row>
    <row r="95" spans="1:27" collapsed="1" x14ac:dyDescent="0.25">
      <c r="A95" t="s">
        <v>318</v>
      </c>
      <c r="B95" s="25" t="s">
        <v>167</v>
      </c>
      <c r="C95" s="25"/>
      <c r="D95" s="16">
        <f>SUM(D96:D98)</f>
        <v>360.83</v>
      </c>
      <c r="E95" s="16">
        <f>SUM(E96:E98)</f>
        <v>288.33000000000004</v>
      </c>
      <c r="F95" s="16">
        <f>SUM(F96:F98)</f>
        <v>0</v>
      </c>
      <c r="G95" s="16">
        <f>SUM(G96:G98)</f>
        <v>-72.499999999999972</v>
      </c>
      <c r="H95" s="17">
        <f t="shared" si="30"/>
        <v>1.2514479936184231</v>
      </c>
      <c r="I95" s="15" t="s">
        <v>318</v>
      </c>
      <c r="J95" s="16">
        <f>SUM(J96:J98)</f>
        <v>7808</v>
      </c>
      <c r="K95" s="16">
        <f>SUM(K96:K98)</f>
        <v>10194.529999999999</v>
      </c>
      <c r="L95" s="16">
        <f>SUM(L96:L98)</f>
        <v>0</v>
      </c>
      <c r="M95" s="16">
        <f>SUM(M96:M98)</f>
        <v>2386.5300000000002</v>
      </c>
      <c r="N95" s="17">
        <f t="shared" si="31"/>
        <v>0.76590092922380937</v>
      </c>
      <c r="O95" s="15" t="s">
        <v>318</v>
      </c>
      <c r="P95" s="16">
        <f>SUM(P96:P98)</f>
        <v>4956.04</v>
      </c>
      <c r="Q95" s="16">
        <f>SUM(Q96:Q98)</f>
        <v>10194.529999999999</v>
      </c>
      <c r="R95" s="16">
        <f>SUM(R96:R98)</f>
        <v>-5238.49</v>
      </c>
      <c r="S95" s="15" t="s">
        <v>318</v>
      </c>
      <c r="T95" s="16">
        <f t="shared" ref="T95:Y95" si="35">SUM(T96:T98)</f>
        <v>10194.529999999999</v>
      </c>
      <c r="U95" s="16">
        <f t="shared" si="35"/>
        <v>7808</v>
      </c>
      <c r="V95" s="16">
        <f t="shared" si="35"/>
        <v>0</v>
      </c>
      <c r="W95" s="16">
        <f t="shared" si="35"/>
        <v>0</v>
      </c>
      <c r="X95" s="16">
        <f t="shared" si="35"/>
        <v>7808</v>
      </c>
      <c r="Y95" s="16">
        <f t="shared" si="35"/>
        <v>2386.5299999999997</v>
      </c>
      <c r="Z95" s="17">
        <f t="shared" si="33"/>
        <v>0.23409907077619077</v>
      </c>
      <c r="AA95" s="16"/>
    </row>
    <row r="96" spans="1:27" hidden="1" outlineLevel="1" x14ac:dyDescent="0.25">
      <c r="A96" t="s">
        <v>318</v>
      </c>
      <c r="B96" s="8" t="s">
        <v>318</v>
      </c>
      <c r="C96" s="8" t="s">
        <v>168</v>
      </c>
      <c r="D96" s="9">
        <v>0</v>
      </c>
      <c r="E96" s="9">
        <v>208.33</v>
      </c>
      <c r="F96" s="9">
        <v>0</v>
      </c>
      <c r="G96" s="9">
        <v>208.33</v>
      </c>
      <c r="H96" s="7">
        <f t="shared" si="30"/>
        <v>0</v>
      </c>
      <c r="I96" s="8" t="s">
        <v>318</v>
      </c>
      <c r="J96" s="9">
        <v>404</v>
      </c>
      <c r="K96" s="9">
        <v>2500</v>
      </c>
      <c r="L96" s="9">
        <v>0</v>
      </c>
      <c r="M96" s="9">
        <v>2096</v>
      </c>
      <c r="N96" s="7">
        <f t="shared" si="31"/>
        <v>0.16159999999999999</v>
      </c>
      <c r="O96" s="8" t="s">
        <v>318</v>
      </c>
      <c r="P96" s="9">
        <v>2500</v>
      </c>
      <c r="Q96" s="9">
        <v>2500</v>
      </c>
      <c r="R96" s="9">
        <v>0</v>
      </c>
      <c r="S96" s="8" t="s">
        <v>318</v>
      </c>
      <c r="T96" s="9">
        <v>2500</v>
      </c>
      <c r="U96" s="9">
        <v>404</v>
      </c>
      <c r="V96" s="8" t="s">
        <v>318</v>
      </c>
      <c r="W96" s="9">
        <v>0</v>
      </c>
      <c r="X96" s="9">
        <f>U96+IF(V96 = "", 0, V96)+W96</f>
        <v>404</v>
      </c>
      <c r="Y96" s="9">
        <f>T96-X96</f>
        <v>2096</v>
      </c>
      <c r="Z96" s="7">
        <f t="shared" si="33"/>
        <v>0.83840000000000003</v>
      </c>
      <c r="AA96" s="8" t="s">
        <v>318</v>
      </c>
    </row>
    <row r="97" spans="1:27" hidden="1" outlineLevel="1" x14ac:dyDescent="0.25">
      <c r="A97" t="s">
        <v>318</v>
      </c>
      <c r="B97" s="8" t="s">
        <v>318</v>
      </c>
      <c r="C97" s="8" t="s">
        <v>169</v>
      </c>
      <c r="D97" s="9">
        <v>360.83</v>
      </c>
      <c r="E97" s="9">
        <v>80</v>
      </c>
      <c r="F97" s="9">
        <v>0</v>
      </c>
      <c r="G97" s="9">
        <v>-280.83</v>
      </c>
      <c r="H97" s="7">
        <f t="shared" si="30"/>
        <v>4.5103749999999998</v>
      </c>
      <c r="I97" s="8" t="s">
        <v>318</v>
      </c>
      <c r="J97" s="9">
        <v>1628.13</v>
      </c>
      <c r="K97" s="9">
        <v>1913.74</v>
      </c>
      <c r="L97" s="9">
        <v>0</v>
      </c>
      <c r="M97" s="9">
        <v>285.61</v>
      </c>
      <c r="N97" s="7">
        <f t="shared" si="31"/>
        <v>0.85075820121855639</v>
      </c>
      <c r="O97" s="8" t="s">
        <v>318</v>
      </c>
      <c r="P97" s="9">
        <v>1913.62</v>
      </c>
      <c r="Q97" s="9">
        <v>1913.74</v>
      </c>
      <c r="R97" s="9">
        <v>-0.12</v>
      </c>
      <c r="S97" s="8" t="s">
        <v>318</v>
      </c>
      <c r="T97" s="9">
        <v>1913.74</v>
      </c>
      <c r="U97" s="9">
        <v>1628.13</v>
      </c>
      <c r="V97" s="8" t="s">
        <v>318</v>
      </c>
      <c r="W97" s="9">
        <v>0</v>
      </c>
      <c r="X97" s="9">
        <f>U97+IF(V97 = "", 0, V97)+W97</f>
        <v>1628.13</v>
      </c>
      <c r="Y97" s="9">
        <f>T97-X97</f>
        <v>285.6099999999999</v>
      </c>
      <c r="Z97" s="7">
        <f t="shared" si="33"/>
        <v>0.14924179878144361</v>
      </c>
      <c r="AA97" s="8" t="s">
        <v>318</v>
      </c>
    </row>
    <row r="98" spans="1:27" hidden="1" outlineLevel="1" x14ac:dyDescent="0.25">
      <c r="A98" t="s">
        <v>318</v>
      </c>
      <c r="B98" s="8" t="s">
        <v>318</v>
      </c>
      <c r="C98" s="8" t="s">
        <v>170</v>
      </c>
      <c r="D98" s="9">
        <v>0</v>
      </c>
      <c r="E98" s="9">
        <v>0</v>
      </c>
      <c r="F98" s="9">
        <v>0</v>
      </c>
      <c r="G98" s="9">
        <v>0</v>
      </c>
      <c r="H98" s="7">
        <f t="shared" si="30"/>
        <v>0</v>
      </c>
      <c r="I98" s="8" t="s">
        <v>318</v>
      </c>
      <c r="J98" s="9">
        <v>5775.87</v>
      </c>
      <c r="K98" s="9">
        <v>5780.79</v>
      </c>
      <c r="L98" s="9">
        <v>0</v>
      </c>
      <c r="M98" s="9">
        <v>4.92</v>
      </c>
      <c r="N98" s="7">
        <f t="shared" si="31"/>
        <v>0.99914890525343425</v>
      </c>
      <c r="O98" s="8" t="s">
        <v>318</v>
      </c>
      <c r="P98" s="9">
        <v>542.41999999999996</v>
      </c>
      <c r="Q98" s="9">
        <v>5780.79</v>
      </c>
      <c r="R98" s="9">
        <v>-5238.37</v>
      </c>
      <c r="S98" s="8" t="s">
        <v>318</v>
      </c>
      <c r="T98" s="9">
        <v>5780.79</v>
      </c>
      <c r="U98" s="9">
        <v>5775.87</v>
      </c>
      <c r="V98" s="8" t="s">
        <v>318</v>
      </c>
      <c r="W98" s="9">
        <v>0</v>
      </c>
      <c r="X98" s="9">
        <f>U98+IF(V98 = "", 0, V98)+W98</f>
        <v>5775.87</v>
      </c>
      <c r="Y98" s="9">
        <f>T98-X98</f>
        <v>4.9200000000000728</v>
      </c>
      <c r="Z98" s="7">
        <f t="shared" si="33"/>
        <v>8.5109474656579339E-4</v>
      </c>
      <c r="AA98" s="8" t="s">
        <v>318</v>
      </c>
    </row>
    <row r="99" spans="1:27" collapsed="1" x14ac:dyDescent="0.25">
      <c r="A99" t="s">
        <v>318</v>
      </c>
      <c r="B99" s="25" t="s">
        <v>172</v>
      </c>
      <c r="C99" s="25"/>
      <c r="D99" s="16">
        <f>SUM(D100:D108)</f>
        <v>12000.92</v>
      </c>
      <c r="E99" s="16">
        <f>SUM(E100:E108)</f>
        <v>11988.42</v>
      </c>
      <c r="F99" s="16">
        <f>SUM(F100:F108)</f>
        <v>0</v>
      </c>
      <c r="G99" s="16">
        <f>SUM(G100:G108)</f>
        <v>-12.499999999999993</v>
      </c>
      <c r="H99" s="17">
        <f t="shared" si="30"/>
        <v>1.0010426728459629</v>
      </c>
      <c r="I99" s="15" t="s">
        <v>318</v>
      </c>
      <c r="J99" s="16">
        <f>SUM(J100:J108)</f>
        <v>23734.969999999998</v>
      </c>
      <c r="K99" s="16">
        <f>SUM(K100:K108)</f>
        <v>21791.4</v>
      </c>
      <c r="L99" s="16">
        <f>SUM(L100:L108)</f>
        <v>0</v>
      </c>
      <c r="M99" s="16">
        <f>SUM(M100:M108)</f>
        <v>-1943.5700000000002</v>
      </c>
      <c r="N99" s="17">
        <f t="shared" si="31"/>
        <v>1.0891897721119339</v>
      </c>
      <c r="O99" s="15" t="s">
        <v>318</v>
      </c>
      <c r="P99" s="16">
        <f>SUM(P100:P108)</f>
        <v>29797.920000000002</v>
      </c>
      <c r="Q99" s="16">
        <f>SUM(Q100:Q108)</f>
        <v>21791.4</v>
      </c>
      <c r="R99" s="16">
        <f>SUM(R100:R108)</f>
        <v>8006.52</v>
      </c>
      <c r="S99" s="15" t="s">
        <v>318</v>
      </c>
      <c r="T99" s="16">
        <f t="shared" ref="T99:Y99" si="36">SUM(T100:T108)</f>
        <v>21791.4</v>
      </c>
      <c r="U99" s="16">
        <f t="shared" si="36"/>
        <v>23734.969999999998</v>
      </c>
      <c r="V99" s="16">
        <f t="shared" si="36"/>
        <v>0</v>
      </c>
      <c r="W99" s="16">
        <f t="shared" si="36"/>
        <v>0</v>
      </c>
      <c r="X99" s="16">
        <f t="shared" si="36"/>
        <v>23734.969999999998</v>
      </c>
      <c r="Y99" s="16">
        <f t="shared" si="36"/>
        <v>-1943.5700000000002</v>
      </c>
      <c r="Z99" s="17">
        <f t="shared" si="33"/>
        <v>-8.9189772111934074E-2</v>
      </c>
      <c r="AA99" s="16"/>
    </row>
    <row r="100" spans="1:27" hidden="1" outlineLevel="1" x14ac:dyDescent="0.25">
      <c r="A100" t="s">
        <v>318</v>
      </c>
      <c r="B100" s="8" t="s">
        <v>318</v>
      </c>
      <c r="C100" s="8" t="s">
        <v>173</v>
      </c>
      <c r="D100" s="9">
        <v>10878</v>
      </c>
      <c r="E100" s="9">
        <v>10989</v>
      </c>
      <c r="F100" s="9">
        <v>0</v>
      </c>
      <c r="G100" s="9">
        <v>111</v>
      </c>
      <c r="H100" s="7">
        <f t="shared" si="30"/>
        <v>0.98989898989898994</v>
      </c>
      <c r="I100" s="8" t="s">
        <v>318</v>
      </c>
      <c r="J100" s="9">
        <v>10878</v>
      </c>
      <c r="K100" s="9">
        <v>10989</v>
      </c>
      <c r="L100" s="9">
        <v>0</v>
      </c>
      <c r="M100" s="9">
        <v>111</v>
      </c>
      <c r="N100" s="7">
        <f t="shared" si="31"/>
        <v>0.98989898989898994</v>
      </c>
      <c r="O100" s="8" t="s">
        <v>318</v>
      </c>
      <c r="P100" s="9">
        <v>10989</v>
      </c>
      <c r="Q100" s="9">
        <v>10989</v>
      </c>
      <c r="R100" s="9">
        <v>0</v>
      </c>
      <c r="S100" s="8" t="s">
        <v>318</v>
      </c>
      <c r="T100" s="9">
        <v>10989</v>
      </c>
      <c r="U100" s="9">
        <v>10878</v>
      </c>
      <c r="V100" s="8" t="s">
        <v>318</v>
      </c>
      <c r="W100" s="9">
        <v>0</v>
      </c>
      <c r="X100" s="9">
        <f t="shared" ref="X100:X108" si="37">U100+IF(V100 = "", 0, V100)+W100</f>
        <v>10878</v>
      </c>
      <c r="Y100" s="9">
        <f t="shared" ref="Y100:Y108" si="38">T100-X100</f>
        <v>111</v>
      </c>
      <c r="Z100" s="7">
        <f t="shared" si="33"/>
        <v>1.0101010101010102E-2</v>
      </c>
      <c r="AA100" s="8" t="s">
        <v>318</v>
      </c>
    </row>
    <row r="101" spans="1:27" hidden="1" outlineLevel="1" x14ac:dyDescent="0.25">
      <c r="A101" t="s">
        <v>318</v>
      </c>
      <c r="B101" s="8" t="s">
        <v>318</v>
      </c>
      <c r="C101" s="8" t="s">
        <v>175</v>
      </c>
      <c r="D101" s="9">
        <v>0</v>
      </c>
      <c r="E101" s="9">
        <v>0</v>
      </c>
      <c r="F101" s="9">
        <v>0</v>
      </c>
      <c r="G101" s="9">
        <v>0</v>
      </c>
      <c r="H101" s="7">
        <f t="shared" si="30"/>
        <v>0</v>
      </c>
      <c r="I101" s="8" t="s">
        <v>318</v>
      </c>
      <c r="J101" s="9">
        <v>1742.65</v>
      </c>
      <c r="K101" s="9">
        <v>1300</v>
      </c>
      <c r="L101" s="9">
        <v>0</v>
      </c>
      <c r="M101" s="9">
        <v>-442.65</v>
      </c>
      <c r="N101" s="7">
        <f t="shared" si="31"/>
        <v>1.3405</v>
      </c>
      <c r="O101" s="8" t="s">
        <v>318</v>
      </c>
      <c r="P101" s="9">
        <v>1300</v>
      </c>
      <c r="Q101" s="9">
        <v>1300</v>
      </c>
      <c r="R101" s="9">
        <v>0</v>
      </c>
      <c r="S101" s="8" t="s">
        <v>318</v>
      </c>
      <c r="T101" s="9">
        <v>1300</v>
      </c>
      <c r="U101" s="9">
        <v>1742.65</v>
      </c>
      <c r="V101" s="8" t="s">
        <v>318</v>
      </c>
      <c r="W101" s="9">
        <v>0</v>
      </c>
      <c r="X101" s="9">
        <f t="shared" si="37"/>
        <v>1742.65</v>
      </c>
      <c r="Y101" s="9">
        <f t="shared" si="38"/>
        <v>-442.65000000000009</v>
      </c>
      <c r="Z101" s="7">
        <f t="shared" si="33"/>
        <v>-0.34050000000000008</v>
      </c>
      <c r="AA101" s="8" t="s">
        <v>318</v>
      </c>
    </row>
    <row r="102" spans="1:27" hidden="1" outlineLevel="1" x14ac:dyDescent="0.25">
      <c r="A102" t="s">
        <v>318</v>
      </c>
      <c r="B102" s="8" t="s">
        <v>318</v>
      </c>
      <c r="C102" s="8" t="s">
        <v>177</v>
      </c>
      <c r="D102" s="9">
        <v>36.67</v>
      </c>
      <c r="E102" s="9">
        <v>0</v>
      </c>
      <c r="F102" s="9">
        <v>0</v>
      </c>
      <c r="G102" s="9">
        <v>-36.67</v>
      </c>
      <c r="H102" s="7">
        <f t="shared" si="30"/>
        <v>0</v>
      </c>
      <c r="I102" s="8" t="s">
        <v>318</v>
      </c>
      <c r="J102" s="9">
        <v>997.28</v>
      </c>
      <c r="K102" s="9">
        <v>0</v>
      </c>
      <c r="L102" s="9">
        <v>0</v>
      </c>
      <c r="M102" s="9">
        <v>-997.28</v>
      </c>
      <c r="N102" s="7">
        <f t="shared" si="31"/>
        <v>0</v>
      </c>
      <c r="O102" s="8" t="s">
        <v>318</v>
      </c>
      <c r="P102" s="9">
        <v>0</v>
      </c>
      <c r="Q102" s="9">
        <v>0</v>
      </c>
      <c r="R102" s="9">
        <v>0</v>
      </c>
      <c r="S102" s="8" t="s">
        <v>318</v>
      </c>
      <c r="T102" s="9">
        <v>0</v>
      </c>
      <c r="U102" s="9">
        <v>997.28</v>
      </c>
      <c r="V102" s="8" t="s">
        <v>318</v>
      </c>
      <c r="W102" s="9">
        <v>0</v>
      </c>
      <c r="X102" s="9">
        <f t="shared" si="37"/>
        <v>997.28</v>
      </c>
      <c r="Y102" s="9">
        <f t="shared" si="38"/>
        <v>-997.28</v>
      </c>
      <c r="Z102" s="7">
        <f t="shared" si="33"/>
        <v>0</v>
      </c>
      <c r="AA102" s="8" t="s">
        <v>318</v>
      </c>
    </row>
    <row r="103" spans="1:27" hidden="1" outlineLevel="1" x14ac:dyDescent="0.25">
      <c r="A103" t="s">
        <v>318</v>
      </c>
      <c r="B103" s="8" t="s">
        <v>318</v>
      </c>
      <c r="C103" s="8" t="s">
        <v>178</v>
      </c>
      <c r="D103" s="9">
        <v>367.08</v>
      </c>
      <c r="E103" s="9">
        <v>398</v>
      </c>
      <c r="F103" s="9">
        <v>0</v>
      </c>
      <c r="G103" s="9">
        <v>30.92</v>
      </c>
      <c r="H103" s="7">
        <f t="shared" si="30"/>
        <v>0.92231155778894469</v>
      </c>
      <c r="I103" s="8" t="s">
        <v>318</v>
      </c>
      <c r="J103" s="9">
        <v>1831.91</v>
      </c>
      <c r="K103" s="9">
        <v>1129.32</v>
      </c>
      <c r="L103" s="9">
        <v>0</v>
      </c>
      <c r="M103" s="9">
        <v>-702.59</v>
      </c>
      <c r="N103" s="7">
        <f t="shared" si="31"/>
        <v>1.6221354443381859</v>
      </c>
      <c r="O103" s="8" t="s">
        <v>318</v>
      </c>
      <c r="P103" s="9">
        <v>1129.32</v>
      </c>
      <c r="Q103" s="9">
        <v>1129.32</v>
      </c>
      <c r="R103" s="9">
        <v>0</v>
      </c>
      <c r="S103" s="8" t="s">
        <v>318</v>
      </c>
      <c r="T103" s="9">
        <v>1129.32</v>
      </c>
      <c r="U103" s="9">
        <v>1831.91</v>
      </c>
      <c r="V103" s="8" t="s">
        <v>318</v>
      </c>
      <c r="W103" s="9">
        <v>0</v>
      </c>
      <c r="X103" s="9">
        <f t="shared" si="37"/>
        <v>1831.91</v>
      </c>
      <c r="Y103" s="9">
        <f t="shared" si="38"/>
        <v>-702.59000000000015</v>
      </c>
      <c r="Z103" s="7">
        <f t="shared" si="33"/>
        <v>-0.62213544433818602</v>
      </c>
      <c r="AA103" s="8" t="s">
        <v>318</v>
      </c>
    </row>
    <row r="104" spans="1:27" hidden="1" outlineLevel="1" x14ac:dyDescent="0.25">
      <c r="A104" t="s">
        <v>318</v>
      </c>
      <c r="B104" s="8" t="s">
        <v>318</v>
      </c>
      <c r="C104" s="8" t="s">
        <v>179</v>
      </c>
      <c r="D104" s="9">
        <v>324</v>
      </c>
      <c r="E104" s="9">
        <v>326.33999999999997</v>
      </c>
      <c r="F104" s="9">
        <v>0</v>
      </c>
      <c r="G104" s="9">
        <v>2.34</v>
      </c>
      <c r="H104" s="7">
        <f t="shared" si="30"/>
        <v>0.99282956425813573</v>
      </c>
      <c r="I104" s="8" t="s">
        <v>318</v>
      </c>
      <c r="J104" s="9">
        <v>3546</v>
      </c>
      <c r="K104" s="9">
        <v>3916.08</v>
      </c>
      <c r="L104" s="9">
        <v>0</v>
      </c>
      <c r="M104" s="9">
        <v>370.08</v>
      </c>
      <c r="N104" s="7">
        <f t="shared" si="31"/>
        <v>0.90549733406876265</v>
      </c>
      <c r="O104" s="8" t="s">
        <v>318</v>
      </c>
      <c r="P104" s="9">
        <v>3916.08</v>
      </c>
      <c r="Q104" s="9">
        <v>3916.08</v>
      </c>
      <c r="R104" s="9">
        <v>0</v>
      </c>
      <c r="S104" s="8" t="s">
        <v>318</v>
      </c>
      <c r="T104" s="9">
        <v>3916.08</v>
      </c>
      <c r="U104" s="9">
        <v>3546</v>
      </c>
      <c r="V104" s="8" t="s">
        <v>318</v>
      </c>
      <c r="W104" s="9">
        <v>0</v>
      </c>
      <c r="X104" s="9">
        <f t="shared" si="37"/>
        <v>3546</v>
      </c>
      <c r="Y104" s="9">
        <f t="shared" si="38"/>
        <v>370.07999999999993</v>
      </c>
      <c r="Z104" s="7">
        <f t="shared" si="33"/>
        <v>9.4502665931237337E-2</v>
      </c>
      <c r="AA104" s="8" t="s">
        <v>318</v>
      </c>
    </row>
    <row r="105" spans="1:27" hidden="1" outlineLevel="1" x14ac:dyDescent="0.25">
      <c r="A105" t="s">
        <v>318</v>
      </c>
      <c r="B105" s="8" t="s">
        <v>318</v>
      </c>
      <c r="C105" s="8" t="s">
        <v>180</v>
      </c>
      <c r="D105" s="9">
        <v>154</v>
      </c>
      <c r="E105" s="9">
        <v>0</v>
      </c>
      <c r="F105" s="9">
        <v>0</v>
      </c>
      <c r="G105" s="9">
        <v>-154</v>
      </c>
      <c r="H105" s="7">
        <f t="shared" si="30"/>
        <v>0</v>
      </c>
      <c r="I105" s="8" t="s">
        <v>318</v>
      </c>
      <c r="J105" s="9">
        <v>589.79999999999995</v>
      </c>
      <c r="K105" s="9">
        <v>800</v>
      </c>
      <c r="L105" s="9">
        <v>0</v>
      </c>
      <c r="M105" s="9">
        <v>210.2</v>
      </c>
      <c r="N105" s="7">
        <f t="shared" si="31"/>
        <v>0.73724999999999996</v>
      </c>
      <c r="O105" s="8" t="s">
        <v>318</v>
      </c>
      <c r="P105" s="9">
        <v>800</v>
      </c>
      <c r="Q105" s="9">
        <v>800</v>
      </c>
      <c r="R105" s="9">
        <v>0</v>
      </c>
      <c r="S105" s="8" t="s">
        <v>318</v>
      </c>
      <c r="T105" s="9">
        <v>800</v>
      </c>
      <c r="U105" s="9">
        <v>589.79999999999995</v>
      </c>
      <c r="V105" s="8" t="s">
        <v>318</v>
      </c>
      <c r="W105" s="9">
        <v>0</v>
      </c>
      <c r="X105" s="9">
        <f t="shared" si="37"/>
        <v>589.79999999999995</v>
      </c>
      <c r="Y105" s="9">
        <f t="shared" si="38"/>
        <v>210.20000000000005</v>
      </c>
      <c r="Z105" s="7">
        <f t="shared" si="33"/>
        <v>0.26275000000000004</v>
      </c>
      <c r="AA105" s="8" t="s">
        <v>318</v>
      </c>
    </row>
    <row r="106" spans="1:27" hidden="1" outlineLevel="1" x14ac:dyDescent="0.25">
      <c r="A106" t="s">
        <v>318</v>
      </c>
      <c r="B106" s="8" t="s">
        <v>318</v>
      </c>
      <c r="C106" s="8" t="s">
        <v>181</v>
      </c>
      <c r="D106" s="9">
        <v>28.91</v>
      </c>
      <c r="E106" s="9">
        <v>25</v>
      </c>
      <c r="F106" s="9">
        <v>0</v>
      </c>
      <c r="G106" s="9">
        <v>-3.91</v>
      </c>
      <c r="H106" s="7">
        <f t="shared" si="30"/>
        <v>1.1564000000000001</v>
      </c>
      <c r="I106" s="8" t="s">
        <v>318</v>
      </c>
      <c r="J106" s="9">
        <v>335.19</v>
      </c>
      <c r="K106" s="9">
        <v>300</v>
      </c>
      <c r="L106" s="9">
        <v>0</v>
      </c>
      <c r="M106" s="9">
        <v>-35.19</v>
      </c>
      <c r="N106" s="7">
        <f t="shared" si="31"/>
        <v>1.1173</v>
      </c>
      <c r="O106" s="8" t="s">
        <v>318</v>
      </c>
      <c r="P106" s="9">
        <v>300</v>
      </c>
      <c r="Q106" s="9">
        <v>300</v>
      </c>
      <c r="R106" s="9">
        <v>0</v>
      </c>
      <c r="S106" s="8" t="s">
        <v>318</v>
      </c>
      <c r="T106" s="9">
        <v>300</v>
      </c>
      <c r="U106" s="9">
        <v>335.19</v>
      </c>
      <c r="V106" s="8" t="s">
        <v>318</v>
      </c>
      <c r="W106" s="9">
        <v>0</v>
      </c>
      <c r="X106" s="9">
        <f t="shared" si="37"/>
        <v>335.19</v>
      </c>
      <c r="Y106" s="9">
        <f t="shared" si="38"/>
        <v>-35.19</v>
      </c>
      <c r="Z106" s="7">
        <f t="shared" si="33"/>
        <v>-0.11729999999999999</v>
      </c>
      <c r="AA106" s="8" t="s">
        <v>318</v>
      </c>
    </row>
    <row r="107" spans="1:27" hidden="1" outlineLevel="1" x14ac:dyDescent="0.25">
      <c r="A107" t="s">
        <v>318</v>
      </c>
      <c r="B107" s="8" t="s">
        <v>318</v>
      </c>
      <c r="C107" s="8" t="s">
        <v>182</v>
      </c>
      <c r="D107" s="9">
        <v>0</v>
      </c>
      <c r="E107" s="9">
        <v>0</v>
      </c>
      <c r="F107" s="9">
        <v>0</v>
      </c>
      <c r="G107" s="9">
        <v>0</v>
      </c>
      <c r="H107" s="7">
        <f t="shared" si="30"/>
        <v>0</v>
      </c>
      <c r="I107" s="8" t="s">
        <v>318</v>
      </c>
      <c r="J107" s="9">
        <v>0</v>
      </c>
      <c r="K107" s="9">
        <v>130</v>
      </c>
      <c r="L107" s="9">
        <v>0</v>
      </c>
      <c r="M107" s="9">
        <v>130</v>
      </c>
      <c r="N107" s="7">
        <f t="shared" si="31"/>
        <v>0</v>
      </c>
      <c r="O107" s="8" t="s">
        <v>318</v>
      </c>
      <c r="P107" s="9">
        <v>130</v>
      </c>
      <c r="Q107" s="9">
        <v>130</v>
      </c>
      <c r="R107" s="9">
        <v>0</v>
      </c>
      <c r="S107" s="8" t="s">
        <v>318</v>
      </c>
      <c r="T107" s="9">
        <v>130</v>
      </c>
      <c r="U107" s="9">
        <v>0</v>
      </c>
      <c r="V107" s="8" t="s">
        <v>318</v>
      </c>
      <c r="W107" s="9">
        <v>0</v>
      </c>
      <c r="X107" s="9">
        <f t="shared" si="37"/>
        <v>0</v>
      </c>
      <c r="Y107" s="9">
        <f t="shared" si="38"/>
        <v>130</v>
      </c>
      <c r="Z107" s="7">
        <f t="shared" si="33"/>
        <v>1</v>
      </c>
      <c r="AA107" s="8" t="s">
        <v>318</v>
      </c>
    </row>
    <row r="108" spans="1:27" hidden="1" outlineLevel="1" x14ac:dyDescent="0.25">
      <c r="A108" t="s">
        <v>318</v>
      </c>
      <c r="B108" s="8" t="s">
        <v>318</v>
      </c>
      <c r="C108" s="8" t="s">
        <v>184</v>
      </c>
      <c r="D108" s="9">
        <v>212.26</v>
      </c>
      <c r="E108" s="9">
        <v>250.08</v>
      </c>
      <c r="F108" s="9">
        <v>0</v>
      </c>
      <c r="G108" s="9">
        <v>37.82</v>
      </c>
      <c r="H108" s="7">
        <f t="shared" si="30"/>
        <v>0.8487683941138835</v>
      </c>
      <c r="I108" s="8" t="s">
        <v>318</v>
      </c>
      <c r="J108" s="9">
        <v>3814.14</v>
      </c>
      <c r="K108" s="9">
        <v>3227</v>
      </c>
      <c r="L108" s="9">
        <v>0</v>
      </c>
      <c r="M108" s="9">
        <v>-587.14</v>
      </c>
      <c r="N108" s="7">
        <f t="shared" si="31"/>
        <v>1.1819460799504182</v>
      </c>
      <c r="O108" s="8" t="s">
        <v>318</v>
      </c>
      <c r="P108" s="9">
        <v>11233.52</v>
      </c>
      <c r="Q108" s="9">
        <v>3227</v>
      </c>
      <c r="R108" s="9">
        <v>8006.52</v>
      </c>
      <c r="S108" s="8" t="s">
        <v>318</v>
      </c>
      <c r="T108" s="9">
        <v>3227</v>
      </c>
      <c r="U108" s="9">
        <v>3814.14</v>
      </c>
      <c r="V108" s="8" t="s">
        <v>318</v>
      </c>
      <c r="W108" s="9">
        <v>0</v>
      </c>
      <c r="X108" s="9">
        <f t="shared" si="37"/>
        <v>3814.14</v>
      </c>
      <c r="Y108" s="9">
        <f t="shared" si="38"/>
        <v>-587.13999999999987</v>
      </c>
      <c r="Z108" s="7">
        <f t="shared" si="33"/>
        <v>-0.18194607995041831</v>
      </c>
      <c r="AA108" s="8" t="s">
        <v>318</v>
      </c>
    </row>
    <row r="109" spans="1:27" collapsed="1" x14ac:dyDescent="0.25">
      <c r="A109" t="s">
        <v>318</v>
      </c>
      <c r="B109" s="25" t="s">
        <v>186</v>
      </c>
      <c r="C109" s="25"/>
      <c r="D109" s="16">
        <f>SUM(D110:D112)</f>
        <v>4808.4400000000005</v>
      </c>
      <c r="E109" s="16">
        <f>SUM(E110:E112)</f>
        <v>333.33</v>
      </c>
      <c r="F109" s="16">
        <f>SUM(F110:F112)</f>
        <v>0</v>
      </c>
      <c r="G109" s="16">
        <f>SUM(G110:G112)</f>
        <v>-4475.1100000000006</v>
      </c>
      <c r="H109" s="17">
        <f t="shared" si="30"/>
        <v>14.425464254642549</v>
      </c>
      <c r="I109" s="15" t="s">
        <v>318</v>
      </c>
      <c r="J109" s="16">
        <f>SUM(J110:J112)</f>
        <v>42077.5</v>
      </c>
      <c r="K109" s="16">
        <f>SUM(K110:K112)</f>
        <v>56000</v>
      </c>
      <c r="L109" s="16">
        <f>SUM(L110:L112)</f>
        <v>0</v>
      </c>
      <c r="M109" s="16">
        <f>SUM(M110:M112)</f>
        <v>13922.5</v>
      </c>
      <c r="N109" s="17">
        <f t="shared" si="31"/>
        <v>0.75138392857142855</v>
      </c>
      <c r="O109" s="15" t="s">
        <v>318</v>
      </c>
      <c r="P109" s="16">
        <f>SUM(P110:P112)</f>
        <v>54000.13</v>
      </c>
      <c r="Q109" s="16">
        <f>SUM(Q110:Q112)</f>
        <v>56000</v>
      </c>
      <c r="R109" s="16">
        <f>SUM(R110:R112)</f>
        <v>-1999.87</v>
      </c>
      <c r="S109" s="15" t="s">
        <v>318</v>
      </c>
      <c r="T109" s="16">
        <f t="shared" ref="T109:Y109" si="39">SUM(T110:T112)</f>
        <v>56000</v>
      </c>
      <c r="U109" s="16">
        <f t="shared" si="39"/>
        <v>42077.5</v>
      </c>
      <c r="V109" s="16">
        <f t="shared" si="39"/>
        <v>0</v>
      </c>
      <c r="W109" s="16">
        <f t="shared" si="39"/>
        <v>0</v>
      </c>
      <c r="X109" s="16">
        <f t="shared" si="39"/>
        <v>42077.5</v>
      </c>
      <c r="Y109" s="16">
        <f t="shared" si="39"/>
        <v>13922.499999999998</v>
      </c>
      <c r="Z109" s="17">
        <f t="shared" si="33"/>
        <v>0.24861607142857139</v>
      </c>
      <c r="AA109" s="16"/>
    </row>
    <row r="110" spans="1:27" hidden="1" outlineLevel="1" x14ac:dyDescent="0.25">
      <c r="A110" t="s">
        <v>318</v>
      </c>
      <c r="B110" s="8" t="s">
        <v>318</v>
      </c>
      <c r="C110" s="8" t="s">
        <v>188</v>
      </c>
      <c r="D110" s="9">
        <v>2341.36</v>
      </c>
      <c r="E110" s="9">
        <v>0</v>
      </c>
      <c r="F110" s="9">
        <v>0</v>
      </c>
      <c r="G110" s="9">
        <v>-2341.36</v>
      </c>
      <c r="H110" s="7">
        <f t="shared" si="30"/>
        <v>0</v>
      </c>
      <c r="I110" s="8" t="s">
        <v>318</v>
      </c>
      <c r="J110" s="9">
        <v>35703.4</v>
      </c>
      <c r="K110" s="9">
        <v>42000</v>
      </c>
      <c r="L110" s="9">
        <v>0</v>
      </c>
      <c r="M110" s="9">
        <v>6296.6</v>
      </c>
      <c r="N110" s="7">
        <f t="shared" si="31"/>
        <v>0.85008095238095238</v>
      </c>
      <c r="O110" s="8" t="s">
        <v>318</v>
      </c>
      <c r="P110" s="9">
        <v>42000</v>
      </c>
      <c r="Q110" s="9">
        <v>42000</v>
      </c>
      <c r="R110" s="9">
        <v>0</v>
      </c>
      <c r="S110" s="8" t="s">
        <v>318</v>
      </c>
      <c r="T110" s="9">
        <v>42000</v>
      </c>
      <c r="U110" s="9">
        <v>35703.4</v>
      </c>
      <c r="V110" s="8" t="s">
        <v>318</v>
      </c>
      <c r="W110" s="9">
        <v>0</v>
      </c>
      <c r="X110" s="9">
        <f>U110+IF(V110 = "", 0, V110)+W110</f>
        <v>35703.4</v>
      </c>
      <c r="Y110" s="9">
        <f>T110-X110</f>
        <v>6296.5999999999985</v>
      </c>
      <c r="Z110" s="7">
        <f t="shared" si="33"/>
        <v>0.14991904761904759</v>
      </c>
      <c r="AA110" s="8" t="s">
        <v>318</v>
      </c>
    </row>
    <row r="111" spans="1:27" hidden="1" outlineLevel="1" x14ac:dyDescent="0.25">
      <c r="A111" t="s">
        <v>318</v>
      </c>
      <c r="B111" s="8" t="s">
        <v>318</v>
      </c>
      <c r="C111" s="8" t="s">
        <v>190</v>
      </c>
      <c r="D111" s="9">
        <v>2467.08</v>
      </c>
      <c r="E111" s="9">
        <v>0</v>
      </c>
      <c r="F111" s="9">
        <v>0</v>
      </c>
      <c r="G111" s="9">
        <v>-2467.08</v>
      </c>
      <c r="H111" s="7">
        <f t="shared" si="30"/>
        <v>0</v>
      </c>
      <c r="I111" s="8" t="s">
        <v>318</v>
      </c>
      <c r="J111" s="9">
        <v>6374.1</v>
      </c>
      <c r="K111" s="9">
        <v>10000</v>
      </c>
      <c r="L111" s="9">
        <v>0</v>
      </c>
      <c r="M111" s="9">
        <v>3625.9</v>
      </c>
      <c r="N111" s="7">
        <f t="shared" si="31"/>
        <v>0.63741000000000003</v>
      </c>
      <c r="O111" s="8" t="s">
        <v>318</v>
      </c>
      <c r="P111" s="9">
        <v>10000</v>
      </c>
      <c r="Q111" s="9">
        <v>10000</v>
      </c>
      <c r="R111" s="9">
        <v>0</v>
      </c>
      <c r="S111" s="8" t="s">
        <v>318</v>
      </c>
      <c r="T111" s="9">
        <v>10000</v>
      </c>
      <c r="U111" s="9">
        <v>6374.1</v>
      </c>
      <c r="V111" s="8" t="s">
        <v>318</v>
      </c>
      <c r="W111" s="9">
        <v>0</v>
      </c>
      <c r="X111" s="9">
        <f>U111+IF(V111 = "", 0, V111)+W111</f>
        <v>6374.1</v>
      </c>
      <c r="Y111" s="9">
        <f>T111-X111</f>
        <v>3625.8999999999996</v>
      </c>
      <c r="Z111" s="7">
        <f t="shared" si="33"/>
        <v>0.36258999999999997</v>
      </c>
      <c r="AA111" s="8" t="s">
        <v>318</v>
      </c>
    </row>
    <row r="112" spans="1:27" hidden="1" outlineLevel="1" x14ac:dyDescent="0.25">
      <c r="A112" t="s">
        <v>318</v>
      </c>
      <c r="B112" s="8" t="s">
        <v>318</v>
      </c>
      <c r="C112" s="8" t="s">
        <v>189</v>
      </c>
      <c r="D112" s="9">
        <v>0</v>
      </c>
      <c r="E112" s="9">
        <v>333.33</v>
      </c>
      <c r="F112" s="9">
        <v>0</v>
      </c>
      <c r="G112" s="9">
        <v>333.33</v>
      </c>
      <c r="H112" s="7">
        <f t="shared" si="30"/>
        <v>0</v>
      </c>
      <c r="I112" s="8" t="s">
        <v>318</v>
      </c>
      <c r="J112" s="9">
        <v>0</v>
      </c>
      <c r="K112" s="9">
        <v>4000</v>
      </c>
      <c r="L112" s="9">
        <v>0</v>
      </c>
      <c r="M112" s="9">
        <v>4000</v>
      </c>
      <c r="N112" s="7">
        <f t="shared" si="31"/>
        <v>0</v>
      </c>
      <c r="O112" s="8" t="s">
        <v>318</v>
      </c>
      <c r="P112" s="9">
        <v>2000.13</v>
      </c>
      <c r="Q112" s="9">
        <v>4000</v>
      </c>
      <c r="R112" s="9">
        <v>-1999.87</v>
      </c>
      <c r="S112" s="8" t="s">
        <v>318</v>
      </c>
      <c r="T112" s="9">
        <v>4000</v>
      </c>
      <c r="U112" s="9">
        <v>0</v>
      </c>
      <c r="V112" s="8" t="s">
        <v>318</v>
      </c>
      <c r="W112" s="9">
        <v>0</v>
      </c>
      <c r="X112" s="9">
        <f>U112+IF(V112 = "", 0, V112)+W112</f>
        <v>0</v>
      </c>
      <c r="Y112" s="9">
        <f>T112-X112</f>
        <v>4000</v>
      </c>
      <c r="Z112" s="7">
        <f t="shared" si="33"/>
        <v>1</v>
      </c>
      <c r="AA112" s="8" t="s">
        <v>318</v>
      </c>
    </row>
    <row r="113" spans="1:27" collapsed="1" x14ac:dyDescent="0.25">
      <c r="A113" t="s">
        <v>318</v>
      </c>
      <c r="B113" s="25" t="s">
        <v>191</v>
      </c>
      <c r="C113" s="25"/>
      <c r="D113" s="16">
        <f>SUM(D114:D125)</f>
        <v>5898.4000000000005</v>
      </c>
      <c r="E113" s="16">
        <f>SUM(E114:E125)</f>
        <v>2821.34</v>
      </c>
      <c r="F113" s="16">
        <f>SUM(F114:F125)</f>
        <v>0</v>
      </c>
      <c r="G113" s="16">
        <f>SUM(G114:G125)</f>
        <v>-3077.0599999999995</v>
      </c>
      <c r="H113" s="17">
        <f t="shared" si="30"/>
        <v>2.0906377820468287</v>
      </c>
      <c r="I113" s="15" t="s">
        <v>318</v>
      </c>
      <c r="J113" s="16">
        <f>SUM(J114:J125)</f>
        <v>39586.549999999996</v>
      </c>
      <c r="K113" s="16">
        <f>SUM(K114:K125)</f>
        <v>45616.73</v>
      </c>
      <c r="L113" s="16">
        <f>SUM(L114:L125)</f>
        <v>0</v>
      </c>
      <c r="M113" s="16">
        <f>SUM(M114:M125)</f>
        <v>6030.1799999999994</v>
      </c>
      <c r="N113" s="17">
        <f t="shared" si="31"/>
        <v>0.86780771002217816</v>
      </c>
      <c r="O113" s="15" t="s">
        <v>318</v>
      </c>
      <c r="P113" s="16">
        <f>SUM(P114:P125)</f>
        <v>26101.41</v>
      </c>
      <c r="Q113" s="16">
        <f>SUM(Q114:Q125)</f>
        <v>45616.73</v>
      </c>
      <c r="R113" s="16">
        <f>SUM(R114:R125)</f>
        <v>-19515.32</v>
      </c>
      <c r="S113" s="15" t="s">
        <v>318</v>
      </c>
      <c r="T113" s="16">
        <f t="shared" ref="T113:Y113" si="40">SUM(T114:T125)</f>
        <v>45616.73</v>
      </c>
      <c r="U113" s="16">
        <f t="shared" si="40"/>
        <v>39586.549999999996</v>
      </c>
      <c r="V113" s="16">
        <f t="shared" si="40"/>
        <v>0</v>
      </c>
      <c r="W113" s="16">
        <f t="shared" si="40"/>
        <v>0</v>
      </c>
      <c r="X113" s="16">
        <f t="shared" si="40"/>
        <v>39586.549999999996</v>
      </c>
      <c r="Y113" s="16">
        <f t="shared" si="40"/>
        <v>6030.1799999999994</v>
      </c>
      <c r="Z113" s="17">
        <f t="shared" si="33"/>
        <v>0.1321922899778217</v>
      </c>
      <c r="AA113" s="16"/>
    </row>
    <row r="114" spans="1:27" hidden="1" outlineLevel="1" x14ac:dyDescent="0.25">
      <c r="A114" t="s">
        <v>318</v>
      </c>
      <c r="B114" s="8" t="s">
        <v>318</v>
      </c>
      <c r="C114" s="8" t="s">
        <v>192</v>
      </c>
      <c r="D114" s="9">
        <v>8.99</v>
      </c>
      <c r="E114" s="9">
        <v>41.67</v>
      </c>
      <c r="F114" s="9">
        <v>0</v>
      </c>
      <c r="G114" s="9">
        <v>32.68</v>
      </c>
      <c r="H114" s="7">
        <f t="shared" si="30"/>
        <v>0.21574274058075354</v>
      </c>
      <c r="I114" s="8" t="s">
        <v>318</v>
      </c>
      <c r="J114" s="9">
        <v>4274.84</v>
      </c>
      <c r="K114" s="9">
        <v>1000</v>
      </c>
      <c r="L114" s="9">
        <v>0</v>
      </c>
      <c r="M114" s="9">
        <v>-3274.84</v>
      </c>
      <c r="N114" s="7">
        <f t="shared" si="31"/>
        <v>4.2748400000000002</v>
      </c>
      <c r="O114" s="8" t="s">
        <v>318</v>
      </c>
      <c r="P114" s="9">
        <v>1000</v>
      </c>
      <c r="Q114" s="9">
        <v>1000</v>
      </c>
      <c r="R114" s="9">
        <v>0</v>
      </c>
      <c r="S114" s="8" t="s">
        <v>318</v>
      </c>
      <c r="T114" s="9">
        <v>1000</v>
      </c>
      <c r="U114" s="9">
        <v>4274.84</v>
      </c>
      <c r="V114" s="8" t="s">
        <v>318</v>
      </c>
      <c r="W114" s="9">
        <v>0</v>
      </c>
      <c r="X114" s="9">
        <f t="shared" ref="X114:X125" si="41">U114+IF(V114 = "", 0, V114)+W114</f>
        <v>4274.84</v>
      </c>
      <c r="Y114" s="9">
        <f t="shared" ref="Y114:Y125" si="42">T114-X114</f>
        <v>-3274.84</v>
      </c>
      <c r="Z114" s="7">
        <f t="shared" si="33"/>
        <v>-3.2748400000000002</v>
      </c>
      <c r="AA114" s="8" t="s">
        <v>318</v>
      </c>
    </row>
    <row r="115" spans="1:27" hidden="1" outlineLevel="1" x14ac:dyDescent="0.25">
      <c r="A115" t="s">
        <v>318</v>
      </c>
      <c r="B115" s="8" t="s">
        <v>318</v>
      </c>
      <c r="C115" s="8" t="s">
        <v>194</v>
      </c>
      <c r="D115" s="9">
        <v>1442.44</v>
      </c>
      <c r="E115" s="9">
        <v>766.67</v>
      </c>
      <c r="F115" s="9">
        <v>0</v>
      </c>
      <c r="G115" s="9">
        <v>-675.77</v>
      </c>
      <c r="H115" s="7">
        <f t="shared" si="30"/>
        <v>1.8814352981073996</v>
      </c>
      <c r="I115" s="8" t="s">
        <v>318</v>
      </c>
      <c r="J115" s="9">
        <v>6933.66</v>
      </c>
      <c r="K115" s="9">
        <v>13400</v>
      </c>
      <c r="L115" s="9">
        <v>0</v>
      </c>
      <c r="M115" s="9">
        <v>6466.34</v>
      </c>
      <c r="N115" s="7">
        <f t="shared" si="31"/>
        <v>0.51743731343283583</v>
      </c>
      <c r="O115" s="8" t="s">
        <v>318</v>
      </c>
      <c r="P115" s="9">
        <v>11890</v>
      </c>
      <c r="Q115" s="9">
        <v>13400</v>
      </c>
      <c r="R115" s="9">
        <v>-1510</v>
      </c>
      <c r="S115" s="8" t="s">
        <v>318</v>
      </c>
      <c r="T115" s="9">
        <v>13400</v>
      </c>
      <c r="U115" s="9">
        <v>6933.66</v>
      </c>
      <c r="V115" s="8" t="s">
        <v>318</v>
      </c>
      <c r="W115" s="9">
        <v>0</v>
      </c>
      <c r="X115" s="9">
        <f t="shared" si="41"/>
        <v>6933.66</v>
      </c>
      <c r="Y115" s="9">
        <f t="shared" si="42"/>
        <v>6466.34</v>
      </c>
      <c r="Z115" s="7">
        <f t="shared" si="33"/>
        <v>0.48256268656716417</v>
      </c>
      <c r="AA115" s="8" t="s">
        <v>318</v>
      </c>
    </row>
    <row r="116" spans="1:27" hidden="1" outlineLevel="1" x14ac:dyDescent="0.25">
      <c r="A116" t="s">
        <v>318</v>
      </c>
      <c r="B116" s="8" t="s">
        <v>318</v>
      </c>
      <c r="C116" s="8" t="s">
        <v>195</v>
      </c>
      <c r="D116" s="9">
        <v>0</v>
      </c>
      <c r="E116" s="9">
        <v>0</v>
      </c>
      <c r="F116" s="9">
        <v>0</v>
      </c>
      <c r="G116" s="9">
        <v>0</v>
      </c>
      <c r="H116" s="7">
        <f t="shared" si="30"/>
        <v>0</v>
      </c>
      <c r="I116" s="8" t="s">
        <v>318</v>
      </c>
      <c r="J116" s="9">
        <v>1338.26</v>
      </c>
      <c r="K116" s="9">
        <v>1300</v>
      </c>
      <c r="L116" s="9">
        <v>0</v>
      </c>
      <c r="M116" s="9">
        <v>-38.26</v>
      </c>
      <c r="N116" s="7">
        <f t="shared" si="31"/>
        <v>1.0294307692307691</v>
      </c>
      <c r="O116" s="8" t="s">
        <v>318</v>
      </c>
      <c r="P116" s="9">
        <v>1300</v>
      </c>
      <c r="Q116" s="9">
        <v>1300</v>
      </c>
      <c r="R116" s="9">
        <v>0</v>
      </c>
      <c r="S116" s="8" t="s">
        <v>318</v>
      </c>
      <c r="T116" s="9">
        <v>1300</v>
      </c>
      <c r="U116" s="9">
        <v>1338.26</v>
      </c>
      <c r="V116" s="8" t="s">
        <v>318</v>
      </c>
      <c r="W116" s="9">
        <v>0</v>
      </c>
      <c r="X116" s="9">
        <f t="shared" si="41"/>
        <v>1338.26</v>
      </c>
      <c r="Y116" s="9">
        <f t="shared" si="42"/>
        <v>-38.259999999999991</v>
      </c>
      <c r="Z116" s="7">
        <f t="shared" si="33"/>
        <v>-2.9430769230769222E-2</v>
      </c>
      <c r="AA116" s="8" t="s">
        <v>318</v>
      </c>
    </row>
    <row r="117" spans="1:27" hidden="1" outlineLevel="1" x14ac:dyDescent="0.25">
      <c r="A117" t="s">
        <v>318</v>
      </c>
      <c r="B117" s="8" t="s">
        <v>318</v>
      </c>
      <c r="C117" s="8" t="s">
        <v>209</v>
      </c>
      <c r="D117" s="9">
        <v>0</v>
      </c>
      <c r="E117" s="9">
        <v>0</v>
      </c>
      <c r="F117" s="9">
        <v>0</v>
      </c>
      <c r="G117" s="9">
        <v>0</v>
      </c>
      <c r="H117" s="7">
        <f t="shared" si="30"/>
        <v>0</v>
      </c>
      <c r="I117" s="8" t="s">
        <v>318</v>
      </c>
      <c r="J117" s="9">
        <v>13</v>
      </c>
      <c r="K117" s="9">
        <v>0</v>
      </c>
      <c r="L117" s="9">
        <v>0</v>
      </c>
      <c r="M117" s="9">
        <v>-13</v>
      </c>
      <c r="N117" s="7">
        <f t="shared" si="31"/>
        <v>0</v>
      </c>
      <c r="O117" s="8" t="s">
        <v>318</v>
      </c>
      <c r="P117" s="9">
        <v>0</v>
      </c>
      <c r="Q117" s="9">
        <v>0</v>
      </c>
      <c r="R117" s="9">
        <v>0</v>
      </c>
      <c r="S117" s="8" t="s">
        <v>318</v>
      </c>
      <c r="T117" s="9">
        <v>0</v>
      </c>
      <c r="U117" s="9">
        <v>13</v>
      </c>
      <c r="V117" s="8" t="s">
        <v>318</v>
      </c>
      <c r="W117" s="9">
        <v>0</v>
      </c>
      <c r="X117" s="9">
        <f t="shared" si="41"/>
        <v>13</v>
      </c>
      <c r="Y117" s="9">
        <f t="shared" si="42"/>
        <v>-13</v>
      </c>
      <c r="Z117" s="7">
        <f t="shared" si="33"/>
        <v>0</v>
      </c>
      <c r="AA117" s="8" t="s">
        <v>318</v>
      </c>
    </row>
    <row r="118" spans="1:27" hidden="1" outlineLevel="1" x14ac:dyDescent="0.25">
      <c r="A118" t="s">
        <v>318</v>
      </c>
      <c r="B118" s="8" t="s">
        <v>318</v>
      </c>
      <c r="C118" s="8" t="s">
        <v>196</v>
      </c>
      <c r="D118" s="9">
        <v>4274.47</v>
      </c>
      <c r="E118" s="9">
        <v>253</v>
      </c>
      <c r="F118" s="9">
        <v>0</v>
      </c>
      <c r="G118" s="9">
        <v>-4021.47</v>
      </c>
      <c r="H118" s="7">
        <f t="shared" ref="H118:H149" si="43">IF(E118&lt;&gt;0, (D118+F118)/E118, 0)</f>
        <v>16.895138339920951</v>
      </c>
      <c r="I118" s="8" t="s">
        <v>318</v>
      </c>
      <c r="J118" s="9">
        <v>12678.26</v>
      </c>
      <c r="K118" s="9">
        <v>18401</v>
      </c>
      <c r="L118" s="9">
        <v>0</v>
      </c>
      <c r="M118" s="9">
        <v>5722.74</v>
      </c>
      <c r="N118" s="7">
        <f t="shared" ref="N118:N149" si="44">IF(K118&lt;&gt;0, (J118+L118)/K118, 0)</f>
        <v>0.68899842399869571</v>
      </c>
      <c r="O118" s="8" t="s">
        <v>318</v>
      </c>
      <c r="P118" s="9">
        <v>1036</v>
      </c>
      <c r="Q118" s="9">
        <v>18401</v>
      </c>
      <c r="R118" s="9">
        <v>-17365</v>
      </c>
      <c r="S118" s="8" t="s">
        <v>318</v>
      </c>
      <c r="T118" s="9">
        <v>18401</v>
      </c>
      <c r="U118" s="9">
        <v>12678.26</v>
      </c>
      <c r="V118" s="8" t="s">
        <v>318</v>
      </c>
      <c r="W118" s="9">
        <v>0</v>
      </c>
      <c r="X118" s="9">
        <f t="shared" si="41"/>
        <v>12678.26</v>
      </c>
      <c r="Y118" s="9">
        <f t="shared" si="42"/>
        <v>5722.74</v>
      </c>
      <c r="Z118" s="7">
        <f t="shared" ref="Z118:Z149" si="45">IF(T118&lt;&gt;0, Y118/T118, 0)</f>
        <v>0.31100157600130429</v>
      </c>
      <c r="AA118" s="8" t="s">
        <v>318</v>
      </c>
    </row>
    <row r="119" spans="1:27" hidden="1" outlineLevel="1" x14ac:dyDescent="0.25">
      <c r="A119" t="s">
        <v>318</v>
      </c>
      <c r="B119" s="8" t="s">
        <v>318</v>
      </c>
      <c r="C119" s="8" t="s">
        <v>197</v>
      </c>
      <c r="D119" s="9">
        <v>0</v>
      </c>
      <c r="E119" s="9">
        <v>0</v>
      </c>
      <c r="F119" s="9">
        <v>0</v>
      </c>
      <c r="G119" s="9">
        <v>0</v>
      </c>
      <c r="H119" s="7">
        <f t="shared" si="43"/>
        <v>0</v>
      </c>
      <c r="I119" s="8" t="s">
        <v>318</v>
      </c>
      <c r="J119" s="9">
        <v>0</v>
      </c>
      <c r="K119" s="9">
        <v>0</v>
      </c>
      <c r="L119" s="9">
        <v>0</v>
      </c>
      <c r="M119" s="9">
        <v>0</v>
      </c>
      <c r="N119" s="7">
        <f t="shared" si="44"/>
        <v>0</v>
      </c>
      <c r="O119" s="8" t="s">
        <v>318</v>
      </c>
      <c r="P119" s="9">
        <v>134.68</v>
      </c>
      <c r="Q119" s="9">
        <v>0</v>
      </c>
      <c r="R119" s="9">
        <v>134.68</v>
      </c>
      <c r="S119" s="8" t="s">
        <v>318</v>
      </c>
      <c r="T119" s="9">
        <v>0</v>
      </c>
      <c r="U119" s="9">
        <v>0</v>
      </c>
      <c r="V119" s="8" t="s">
        <v>318</v>
      </c>
      <c r="W119" s="9">
        <v>0</v>
      </c>
      <c r="X119" s="9">
        <f t="shared" si="41"/>
        <v>0</v>
      </c>
      <c r="Y119" s="9">
        <f t="shared" si="42"/>
        <v>0</v>
      </c>
      <c r="Z119" s="7">
        <f t="shared" si="45"/>
        <v>0</v>
      </c>
      <c r="AA119" s="8" t="s">
        <v>318</v>
      </c>
    </row>
    <row r="120" spans="1:27" hidden="1" outlineLevel="1" x14ac:dyDescent="0.25">
      <c r="A120" t="s">
        <v>318</v>
      </c>
      <c r="B120" s="8" t="s">
        <v>318</v>
      </c>
      <c r="C120" s="8" t="s">
        <v>198</v>
      </c>
      <c r="D120" s="9">
        <v>172.5</v>
      </c>
      <c r="E120" s="9">
        <v>0</v>
      </c>
      <c r="F120" s="9">
        <v>0</v>
      </c>
      <c r="G120" s="9">
        <v>-172.5</v>
      </c>
      <c r="H120" s="7">
        <f t="shared" si="43"/>
        <v>0</v>
      </c>
      <c r="I120" s="8" t="s">
        <v>318</v>
      </c>
      <c r="J120" s="9">
        <v>7499.42</v>
      </c>
      <c r="K120" s="9">
        <v>5000</v>
      </c>
      <c r="L120" s="9">
        <v>0</v>
      </c>
      <c r="M120" s="9">
        <v>-2499.42</v>
      </c>
      <c r="N120" s="7">
        <f t="shared" si="44"/>
        <v>1.499884</v>
      </c>
      <c r="O120" s="8" t="s">
        <v>318</v>
      </c>
      <c r="P120" s="9">
        <v>5000</v>
      </c>
      <c r="Q120" s="9">
        <v>5000</v>
      </c>
      <c r="R120" s="9">
        <v>0</v>
      </c>
      <c r="S120" s="8" t="s">
        <v>318</v>
      </c>
      <c r="T120" s="9">
        <v>5000</v>
      </c>
      <c r="U120" s="9">
        <v>7499.42</v>
      </c>
      <c r="V120" s="8" t="s">
        <v>318</v>
      </c>
      <c r="W120" s="9">
        <v>0</v>
      </c>
      <c r="X120" s="9">
        <f t="shared" si="41"/>
        <v>7499.42</v>
      </c>
      <c r="Y120" s="9">
        <f t="shared" si="42"/>
        <v>-2499.42</v>
      </c>
      <c r="Z120" s="7">
        <f t="shared" si="45"/>
        <v>-0.499884</v>
      </c>
      <c r="AA120" s="8" t="s">
        <v>318</v>
      </c>
    </row>
    <row r="121" spans="1:27" hidden="1" outlineLevel="1" x14ac:dyDescent="0.25">
      <c r="A121" t="s">
        <v>318</v>
      </c>
      <c r="B121" s="8" t="s">
        <v>318</v>
      </c>
      <c r="C121" s="8" t="s">
        <v>199</v>
      </c>
      <c r="D121" s="9">
        <v>0</v>
      </c>
      <c r="E121" s="9">
        <v>0</v>
      </c>
      <c r="F121" s="9">
        <v>0</v>
      </c>
      <c r="G121" s="9">
        <v>0</v>
      </c>
      <c r="H121" s="7">
        <f t="shared" si="43"/>
        <v>0</v>
      </c>
      <c r="I121" s="8" t="s">
        <v>318</v>
      </c>
      <c r="J121" s="9">
        <v>140</v>
      </c>
      <c r="K121" s="9">
        <v>170</v>
      </c>
      <c r="L121" s="9">
        <v>0</v>
      </c>
      <c r="M121" s="9">
        <v>30</v>
      </c>
      <c r="N121" s="7">
        <f t="shared" si="44"/>
        <v>0.82352941176470584</v>
      </c>
      <c r="O121" s="8" t="s">
        <v>318</v>
      </c>
      <c r="P121" s="9">
        <v>0</v>
      </c>
      <c r="Q121" s="9">
        <v>170</v>
      </c>
      <c r="R121" s="9">
        <v>-170</v>
      </c>
      <c r="S121" s="8" t="s">
        <v>318</v>
      </c>
      <c r="T121" s="9">
        <v>170</v>
      </c>
      <c r="U121" s="9">
        <v>140</v>
      </c>
      <c r="V121" s="8" t="s">
        <v>318</v>
      </c>
      <c r="W121" s="9">
        <v>0</v>
      </c>
      <c r="X121" s="9">
        <f t="shared" si="41"/>
        <v>140</v>
      </c>
      <c r="Y121" s="9">
        <f t="shared" si="42"/>
        <v>30</v>
      </c>
      <c r="Z121" s="7">
        <f t="shared" si="45"/>
        <v>0.17647058823529413</v>
      </c>
      <c r="AA121" s="8" t="s">
        <v>318</v>
      </c>
    </row>
    <row r="122" spans="1:27" hidden="1" outlineLevel="1" x14ac:dyDescent="0.25">
      <c r="A122" t="s">
        <v>318</v>
      </c>
      <c r="B122" s="8" t="s">
        <v>318</v>
      </c>
      <c r="C122" s="8" t="s">
        <v>201</v>
      </c>
      <c r="D122" s="9">
        <v>0</v>
      </c>
      <c r="E122" s="9">
        <v>1760</v>
      </c>
      <c r="F122" s="9">
        <v>0</v>
      </c>
      <c r="G122" s="9">
        <v>1760</v>
      </c>
      <c r="H122" s="7">
        <f t="shared" si="43"/>
        <v>0</v>
      </c>
      <c r="I122" s="8" t="s">
        <v>318</v>
      </c>
      <c r="J122" s="9">
        <v>6414.73</v>
      </c>
      <c r="K122" s="9">
        <v>5975</v>
      </c>
      <c r="L122" s="9">
        <v>0</v>
      </c>
      <c r="M122" s="9">
        <v>-439.73</v>
      </c>
      <c r="N122" s="7">
        <f t="shared" si="44"/>
        <v>1.0735949790794979</v>
      </c>
      <c r="O122" s="8" t="s">
        <v>318</v>
      </c>
      <c r="P122" s="9">
        <v>5470</v>
      </c>
      <c r="Q122" s="9">
        <v>5975</v>
      </c>
      <c r="R122" s="9">
        <v>-505</v>
      </c>
      <c r="S122" s="8" t="s">
        <v>318</v>
      </c>
      <c r="T122" s="9">
        <v>5975</v>
      </c>
      <c r="U122" s="9">
        <v>6414.73</v>
      </c>
      <c r="V122" s="8" t="s">
        <v>318</v>
      </c>
      <c r="W122" s="9">
        <v>0</v>
      </c>
      <c r="X122" s="9">
        <f t="shared" si="41"/>
        <v>6414.73</v>
      </c>
      <c r="Y122" s="9">
        <f t="shared" si="42"/>
        <v>-439.72999999999956</v>
      </c>
      <c r="Z122" s="7">
        <f t="shared" si="45"/>
        <v>-7.359497907949783E-2</v>
      </c>
      <c r="AA122" s="8" t="s">
        <v>318</v>
      </c>
    </row>
    <row r="123" spans="1:27" hidden="1" outlineLevel="1" x14ac:dyDescent="0.25">
      <c r="A123" t="s">
        <v>318</v>
      </c>
      <c r="B123" s="8" t="s">
        <v>318</v>
      </c>
      <c r="C123" s="8" t="s">
        <v>202</v>
      </c>
      <c r="D123" s="9">
        <v>0</v>
      </c>
      <c r="E123" s="9">
        <v>0</v>
      </c>
      <c r="F123" s="9">
        <v>0</v>
      </c>
      <c r="G123" s="9">
        <v>0</v>
      </c>
      <c r="H123" s="7">
        <f t="shared" si="43"/>
        <v>0</v>
      </c>
      <c r="I123" s="8" t="s">
        <v>318</v>
      </c>
      <c r="J123" s="9">
        <v>174.5</v>
      </c>
      <c r="K123" s="9">
        <v>170.73</v>
      </c>
      <c r="L123" s="9">
        <v>0</v>
      </c>
      <c r="M123" s="9">
        <v>-3.77</v>
      </c>
      <c r="N123" s="7">
        <f t="shared" si="44"/>
        <v>1.0220816493879226</v>
      </c>
      <c r="O123" s="8" t="s">
        <v>318</v>
      </c>
      <c r="P123" s="9">
        <v>170.73</v>
      </c>
      <c r="Q123" s="9">
        <v>170.73</v>
      </c>
      <c r="R123" s="9">
        <v>0</v>
      </c>
      <c r="S123" s="8" t="s">
        <v>318</v>
      </c>
      <c r="T123" s="9">
        <v>170.73</v>
      </c>
      <c r="U123" s="9">
        <v>174.5</v>
      </c>
      <c r="V123" s="8" t="s">
        <v>318</v>
      </c>
      <c r="W123" s="9">
        <v>0</v>
      </c>
      <c r="X123" s="9">
        <f t="shared" si="41"/>
        <v>174.5</v>
      </c>
      <c r="Y123" s="9">
        <f t="shared" si="42"/>
        <v>-3.7700000000000102</v>
      </c>
      <c r="Z123" s="7">
        <f t="shared" si="45"/>
        <v>-2.2081649387922512E-2</v>
      </c>
      <c r="AA123" s="8" t="s">
        <v>318</v>
      </c>
    </row>
    <row r="124" spans="1:27" hidden="1" outlineLevel="1" x14ac:dyDescent="0.25">
      <c r="A124" t="s">
        <v>318</v>
      </c>
      <c r="B124" s="8" t="s">
        <v>318</v>
      </c>
      <c r="C124" s="8" t="s">
        <v>203</v>
      </c>
      <c r="D124" s="9">
        <v>0</v>
      </c>
      <c r="E124" s="9">
        <v>0</v>
      </c>
      <c r="F124" s="9">
        <v>0</v>
      </c>
      <c r="G124" s="9">
        <v>0</v>
      </c>
      <c r="H124" s="7">
        <f t="shared" si="43"/>
        <v>0</v>
      </c>
      <c r="I124" s="8" t="s">
        <v>318</v>
      </c>
      <c r="J124" s="9">
        <v>70</v>
      </c>
      <c r="K124" s="9">
        <v>100</v>
      </c>
      <c r="L124" s="9">
        <v>0</v>
      </c>
      <c r="M124" s="9">
        <v>30</v>
      </c>
      <c r="N124" s="7">
        <f t="shared" si="44"/>
        <v>0.7</v>
      </c>
      <c r="O124" s="8" t="s">
        <v>318</v>
      </c>
      <c r="P124" s="9">
        <v>0</v>
      </c>
      <c r="Q124" s="9">
        <v>100</v>
      </c>
      <c r="R124" s="9">
        <v>-100</v>
      </c>
      <c r="S124" s="8" t="s">
        <v>318</v>
      </c>
      <c r="T124" s="9">
        <v>100</v>
      </c>
      <c r="U124" s="9">
        <v>70</v>
      </c>
      <c r="V124" s="8" t="s">
        <v>318</v>
      </c>
      <c r="W124" s="9">
        <v>0</v>
      </c>
      <c r="X124" s="9">
        <f t="shared" si="41"/>
        <v>70</v>
      </c>
      <c r="Y124" s="9">
        <f t="shared" si="42"/>
        <v>30</v>
      </c>
      <c r="Z124" s="7">
        <f t="shared" si="45"/>
        <v>0.3</v>
      </c>
      <c r="AA124" s="8" t="s">
        <v>318</v>
      </c>
    </row>
    <row r="125" spans="1:27" hidden="1" outlineLevel="1" x14ac:dyDescent="0.25">
      <c r="A125" t="s">
        <v>318</v>
      </c>
      <c r="B125" s="8" t="s">
        <v>318</v>
      </c>
      <c r="C125" s="8" t="s">
        <v>204</v>
      </c>
      <c r="D125" s="9">
        <v>0</v>
      </c>
      <c r="E125" s="9">
        <v>0</v>
      </c>
      <c r="F125" s="9">
        <v>0</v>
      </c>
      <c r="G125" s="9">
        <v>0</v>
      </c>
      <c r="H125" s="7">
        <f t="shared" si="43"/>
        <v>0</v>
      </c>
      <c r="I125" s="8" t="s">
        <v>318</v>
      </c>
      <c r="J125" s="9">
        <v>49.88</v>
      </c>
      <c r="K125" s="9">
        <v>100</v>
      </c>
      <c r="L125" s="9">
        <v>0</v>
      </c>
      <c r="M125" s="9">
        <v>50.12</v>
      </c>
      <c r="N125" s="7">
        <f t="shared" si="44"/>
        <v>0.49880000000000002</v>
      </c>
      <c r="O125" s="8" t="s">
        <v>318</v>
      </c>
      <c r="P125" s="9">
        <v>100</v>
      </c>
      <c r="Q125" s="9">
        <v>100</v>
      </c>
      <c r="R125" s="9">
        <v>0</v>
      </c>
      <c r="S125" s="8" t="s">
        <v>318</v>
      </c>
      <c r="T125" s="9">
        <v>100</v>
      </c>
      <c r="U125" s="9">
        <v>49.88</v>
      </c>
      <c r="V125" s="8" t="s">
        <v>318</v>
      </c>
      <c r="W125" s="9">
        <v>0</v>
      </c>
      <c r="X125" s="9">
        <f t="shared" si="41"/>
        <v>49.88</v>
      </c>
      <c r="Y125" s="9">
        <f t="shared" si="42"/>
        <v>50.12</v>
      </c>
      <c r="Z125" s="7">
        <f t="shared" si="45"/>
        <v>0.50119999999999998</v>
      </c>
      <c r="AA125" s="8" t="s">
        <v>318</v>
      </c>
    </row>
    <row r="126" spans="1:27" collapsed="1" x14ac:dyDescent="0.25">
      <c r="A126" t="s">
        <v>318</v>
      </c>
      <c r="B126" s="25" t="s">
        <v>212</v>
      </c>
      <c r="C126" s="25"/>
      <c r="D126" s="16">
        <f>SUM(D127:D130)</f>
        <v>190</v>
      </c>
      <c r="E126" s="16">
        <f>SUM(E127:E130)</f>
        <v>59.53</v>
      </c>
      <c r="F126" s="16">
        <f>SUM(F127:F130)</f>
        <v>0</v>
      </c>
      <c r="G126" s="16">
        <f>SUM(G127:G130)</f>
        <v>-130.47</v>
      </c>
      <c r="H126" s="17">
        <f t="shared" si="43"/>
        <v>3.1916680665210819</v>
      </c>
      <c r="I126" s="15" t="s">
        <v>318</v>
      </c>
      <c r="J126" s="16">
        <f>SUM(J127:J130)</f>
        <v>2605.2600000000002</v>
      </c>
      <c r="K126" s="16">
        <f>SUM(K127:K130)</f>
        <v>3822.4</v>
      </c>
      <c r="L126" s="16">
        <f>SUM(L127:L130)</f>
        <v>0</v>
      </c>
      <c r="M126" s="16">
        <f>SUM(M127:M130)</f>
        <v>1217.1399999999999</v>
      </c>
      <c r="N126" s="17">
        <f t="shared" si="44"/>
        <v>0.68157701967350359</v>
      </c>
      <c r="O126" s="15" t="s">
        <v>318</v>
      </c>
      <c r="P126" s="16">
        <f>SUM(P127:P130)</f>
        <v>19382.400000000001</v>
      </c>
      <c r="Q126" s="16">
        <f>SUM(Q127:Q130)</f>
        <v>3822.4</v>
      </c>
      <c r="R126" s="16">
        <f>SUM(R127:R130)</f>
        <v>15560</v>
      </c>
      <c r="S126" s="15" t="s">
        <v>318</v>
      </c>
      <c r="T126" s="16">
        <f t="shared" ref="T126:Y126" si="46">SUM(T127:T130)</f>
        <v>3822.4</v>
      </c>
      <c r="U126" s="16">
        <f t="shared" si="46"/>
        <v>2605.2600000000002</v>
      </c>
      <c r="V126" s="16">
        <f t="shared" si="46"/>
        <v>0</v>
      </c>
      <c r="W126" s="16">
        <f t="shared" si="46"/>
        <v>0</v>
      </c>
      <c r="X126" s="16">
        <f t="shared" si="46"/>
        <v>2605.2600000000002</v>
      </c>
      <c r="Y126" s="16">
        <f t="shared" si="46"/>
        <v>1217.1399999999999</v>
      </c>
      <c r="Z126" s="17">
        <f t="shared" si="45"/>
        <v>0.31842298032649641</v>
      </c>
      <c r="AA126" s="16"/>
    </row>
    <row r="127" spans="1:27" hidden="1" outlineLevel="1" x14ac:dyDescent="0.25">
      <c r="A127" t="s">
        <v>318</v>
      </c>
      <c r="B127" s="8" t="s">
        <v>318</v>
      </c>
      <c r="C127" s="8" t="s">
        <v>213</v>
      </c>
      <c r="D127" s="9">
        <v>0</v>
      </c>
      <c r="E127" s="9">
        <v>0</v>
      </c>
      <c r="F127" s="9">
        <v>0</v>
      </c>
      <c r="G127" s="9">
        <v>0</v>
      </c>
      <c r="H127" s="7">
        <f t="shared" si="43"/>
        <v>0</v>
      </c>
      <c r="I127" s="8" t="s">
        <v>318</v>
      </c>
      <c r="J127" s="9">
        <v>0</v>
      </c>
      <c r="K127" s="9">
        <v>0</v>
      </c>
      <c r="L127" s="9">
        <v>0</v>
      </c>
      <c r="M127" s="9">
        <v>0</v>
      </c>
      <c r="N127" s="7">
        <f t="shared" si="44"/>
        <v>0</v>
      </c>
      <c r="O127" s="8" t="s">
        <v>318</v>
      </c>
      <c r="P127" s="9">
        <v>15860</v>
      </c>
      <c r="Q127" s="9">
        <v>0</v>
      </c>
      <c r="R127" s="9">
        <v>15860</v>
      </c>
      <c r="S127" s="8" t="s">
        <v>318</v>
      </c>
      <c r="T127" s="9">
        <v>0</v>
      </c>
      <c r="U127" s="9">
        <v>0</v>
      </c>
      <c r="V127" s="8" t="s">
        <v>318</v>
      </c>
      <c r="W127" s="9">
        <v>0</v>
      </c>
      <c r="X127" s="9">
        <f>U127+IF(V127 = "", 0, V127)+W127</f>
        <v>0</v>
      </c>
      <c r="Y127" s="9">
        <f>T127-X127</f>
        <v>0</v>
      </c>
      <c r="Z127" s="7">
        <f t="shared" si="45"/>
        <v>0</v>
      </c>
      <c r="AA127" s="8" t="s">
        <v>318</v>
      </c>
    </row>
    <row r="128" spans="1:27" hidden="1" outlineLevel="1" x14ac:dyDescent="0.25">
      <c r="A128" t="s">
        <v>318</v>
      </c>
      <c r="B128" s="8" t="s">
        <v>318</v>
      </c>
      <c r="C128" s="8" t="s">
        <v>214</v>
      </c>
      <c r="D128" s="9">
        <v>0</v>
      </c>
      <c r="E128" s="9">
        <v>25</v>
      </c>
      <c r="F128" s="9">
        <v>0</v>
      </c>
      <c r="G128" s="9">
        <v>25</v>
      </c>
      <c r="H128" s="7">
        <f t="shared" si="43"/>
        <v>0</v>
      </c>
      <c r="I128" s="8" t="s">
        <v>318</v>
      </c>
      <c r="J128" s="9">
        <v>380.26</v>
      </c>
      <c r="K128" s="9">
        <v>300</v>
      </c>
      <c r="L128" s="9">
        <v>0</v>
      </c>
      <c r="M128" s="9">
        <v>-80.260000000000005</v>
      </c>
      <c r="N128" s="7">
        <f t="shared" si="44"/>
        <v>1.2675333333333334</v>
      </c>
      <c r="O128" s="8" t="s">
        <v>318</v>
      </c>
      <c r="P128" s="9">
        <v>0</v>
      </c>
      <c r="Q128" s="9">
        <v>300</v>
      </c>
      <c r="R128" s="9">
        <v>-300</v>
      </c>
      <c r="S128" s="8" t="s">
        <v>318</v>
      </c>
      <c r="T128" s="9">
        <v>300</v>
      </c>
      <c r="U128" s="9">
        <v>380.26</v>
      </c>
      <c r="V128" s="8" t="s">
        <v>318</v>
      </c>
      <c r="W128" s="9">
        <v>0</v>
      </c>
      <c r="X128" s="9">
        <f>U128+IF(V128 = "", 0, V128)+W128</f>
        <v>380.26</v>
      </c>
      <c r="Y128" s="9">
        <f>T128-X128</f>
        <v>-80.259999999999991</v>
      </c>
      <c r="Z128" s="7">
        <f t="shared" si="45"/>
        <v>-0.26753333333333329</v>
      </c>
      <c r="AA128" s="8" t="s">
        <v>318</v>
      </c>
    </row>
    <row r="129" spans="1:27" hidden="1" outlineLevel="1" x14ac:dyDescent="0.25">
      <c r="A129" t="s">
        <v>318</v>
      </c>
      <c r="B129" s="8" t="s">
        <v>318</v>
      </c>
      <c r="C129" s="8" t="s">
        <v>215</v>
      </c>
      <c r="D129" s="9">
        <v>190</v>
      </c>
      <c r="E129" s="9">
        <v>34.53</v>
      </c>
      <c r="F129" s="9">
        <v>0</v>
      </c>
      <c r="G129" s="9">
        <v>-155.47</v>
      </c>
      <c r="H129" s="7">
        <f t="shared" si="43"/>
        <v>5.5024616275702289</v>
      </c>
      <c r="I129" s="8" t="s">
        <v>318</v>
      </c>
      <c r="J129" s="9">
        <v>190</v>
      </c>
      <c r="K129" s="9">
        <v>414.4</v>
      </c>
      <c r="L129" s="9">
        <v>0</v>
      </c>
      <c r="M129" s="9">
        <v>224.4</v>
      </c>
      <c r="N129" s="7">
        <f t="shared" si="44"/>
        <v>0.45849420849420852</v>
      </c>
      <c r="O129" s="8" t="s">
        <v>318</v>
      </c>
      <c r="P129" s="9">
        <v>414.4</v>
      </c>
      <c r="Q129" s="9">
        <v>414.4</v>
      </c>
      <c r="R129" s="9">
        <v>0</v>
      </c>
      <c r="S129" s="8" t="s">
        <v>318</v>
      </c>
      <c r="T129" s="9">
        <v>414.4</v>
      </c>
      <c r="U129" s="9">
        <v>190</v>
      </c>
      <c r="V129" s="8" t="s">
        <v>318</v>
      </c>
      <c r="W129" s="9">
        <v>0</v>
      </c>
      <c r="X129" s="9">
        <f>U129+IF(V129 = "", 0, V129)+W129</f>
        <v>190</v>
      </c>
      <c r="Y129" s="9">
        <f>T129-X129</f>
        <v>224.39999999999998</v>
      </c>
      <c r="Z129" s="7">
        <f t="shared" si="45"/>
        <v>0.54150579150579148</v>
      </c>
      <c r="AA129" s="8" t="s">
        <v>318</v>
      </c>
    </row>
    <row r="130" spans="1:27" hidden="1" outlineLevel="1" x14ac:dyDescent="0.25">
      <c r="A130" t="s">
        <v>318</v>
      </c>
      <c r="B130" s="8" t="s">
        <v>318</v>
      </c>
      <c r="C130" s="8" t="s">
        <v>216</v>
      </c>
      <c r="D130" s="9">
        <v>0</v>
      </c>
      <c r="E130" s="9">
        <v>0</v>
      </c>
      <c r="F130" s="9">
        <v>0</v>
      </c>
      <c r="G130" s="9">
        <v>0</v>
      </c>
      <c r="H130" s="7">
        <f t="shared" si="43"/>
        <v>0</v>
      </c>
      <c r="I130" s="8" t="s">
        <v>318</v>
      </c>
      <c r="J130" s="9">
        <v>2035</v>
      </c>
      <c r="K130" s="9">
        <v>3108</v>
      </c>
      <c r="L130" s="9">
        <v>0</v>
      </c>
      <c r="M130" s="9">
        <v>1073</v>
      </c>
      <c r="N130" s="7">
        <f t="shared" si="44"/>
        <v>0.65476190476190477</v>
      </c>
      <c r="O130" s="8" t="s">
        <v>318</v>
      </c>
      <c r="P130" s="9">
        <v>3108</v>
      </c>
      <c r="Q130" s="9">
        <v>3108</v>
      </c>
      <c r="R130" s="9">
        <v>0</v>
      </c>
      <c r="S130" s="8" t="s">
        <v>318</v>
      </c>
      <c r="T130" s="9">
        <v>3108</v>
      </c>
      <c r="U130" s="9">
        <v>2035</v>
      </c>
      <c r="V130" s="8" t="s">
        <v>318</v>
      </c>
      <c r="W130" s="9">
        <v>0</v>
      </c>
      <c r="X130" s="9">
        <f>U130+IF(V130 = "", 0, V130)+W130</f>
        <v>2035</v>
      </c>
      <c r="Y130" s="9">
        <f>T130-X130</f>
        <v>1073</v>
      </c>
      <c r="Z130" s="7">
        <f t="shared" si="45"/>
        <v>0.34523809523809523</v>
      </c>
      <c r="AA130" s="8" t="s">
        <v>318</v>
      </c>
    </row>
    <row r="131" spans="1:27" collapsed="1" x14ac:dyDescent="0.25">
      <c r="A131" t="s">
        <v>318</v>
      </c>
      <c r="B131" s="25" t="s">
        <v>222</v>
      </c>
      <c r="C131" s="25"/>
      <c r="D131" s="16">
        <f>SUM(D132:D133)</f>
        <v>251.67</v>
      </c>
      <c r="E131" s="16">
        <f>SUM(E132:E133)</f>
        <v>0</v>
      </c>
      <c r="F131" s="16">
        <f>SUM(F132:F133)</f>
        <v>0</v>
      </c>
      <c r="G131" s="16">
        <f>SUM(G132:G133)</f>
        <v>-251.67</v>
      </c>
      <c r="H131" s="17">
        <f t="shared" si="43"/>
        <v>0</v>
      </c>
      <c r="I131" s="15" t="s">
        <v>318</v>
      </c>
      <c r="J131" s="16">
        <f>SUM(J132:J133)</f>
        <v>1506.46</v>
      </c>
      <c r="K131" s="16">
        <f>SUM(K132:K133)</f>
        <v>1000</v>
      </c>
      <c r="L131" s="16">
        <f>SUM(L132:L133)</f>
        <v>0</v>
      </c>
      <c r="M131" s="16">
        <f>SUM(M132:M133)</f>
        <v>-506.46000000000004</v>
      </c>
      <c r="N131" s="17">
        <f t="shared" si="44"/>
        <v>1.5064600000000001</v>
      </c>
      <c r="O131" s="15" t="s">
        <v>318</v>
      </c>
      <c r="P131" s="16">
        <f>SUM(P132:P133)</f>
        <v>1000</v>
      </c>
      <c r="Q131" s="16">
        <f>SUM(Q132:Q133)</f>
        <v>1000</v>
      </c>
      <c r="R131" s="16">
        <f>SUM(R132:R133)</f>
        <v>0</v>
      </c>
      <c r="S131" s="15" t="s">
        <v>318</v>
      </c>
      <c r="T131" s="16">
        <f t="shared" ref="T131:Y131" si="47">SUM(T132:T133)</f>
        <v>1000</v>
      </c>
      <c r="U131" s="16">
        <f t="shared" si="47"/>
        <v>1506.46</v>
      </c>
      <c r="V131" s="16">
        <f t="shared" si="47"/>
        <v>0</v>
      </c>
      <c r="W131" s="16">
        <f t="shared" si="47"/>
        <v>0</v>
      </c>
      <c r="X131" s="16">
        <f t="shared" si="47"/>
        <v>1506.46</v>
      </c>
      <c r="Y131" s="16">
        <f t="shared" si="47"/>
        <v>-506.46000000000004</v>
      </c>
      <c r="Z131" s="17">
        <f t="shared" si="45"/>
        <v>-0.50646000000000002</v>
      </c>
      <c r="AA131" s="16"/>
    </row>
    <row r="132" spans="1:27" hidden="1" outlineLevel="1" x14ac:dyDescent="0.25">
      <c r="A132" t="s">
        <v>318</v>
      </c>
      <c r="B132" s="8" t="s">
        <v>318</v>
      </c>
      <c r="C132" s="8" t="s">
        <v>223</v>
      </c>
      <c r="D132" s="9">
        <v>0</v>
      </c>
      <c r="E132" s="9">
        <v>0</v>
      </c>
      <c r="F132" s="9">
        <v>0</v>
      </c>
      <c r="G132" s="9">
        <v>0</v>
      </c>
      <c r="H132" s="7">
        <f t="shared" si="43"/>
        <v>0</v>
      </c>
      <c r="I132" s="8" t="s">
        <v>318</v>
      </c>
      <c r="J132" s="9">
        <v>865.2</v>
      </c>
      <c r="K132" s="9">
        <v>300</v>
      </c>
      <c r="L132" s="9">
        <v>0</v>
      </c>
      <c r="M132" s="9">
        <v>-565.20000000000005</v>
      </c>
      <c r="N132" s="7">
        <f t="shared" si="44"/>
        <v>2.8840000000000003</v>
      </c>
      <c r="O132" s="8" t="s">
        <v>318</v>
      </c>
      <c r="P132" s="9">
        <v>300</v>
      </c>
      <c r="Q132" s="9">
        <v>300</v>
      </c>
      <c r="R132" s="9">
        <v>0</v>
      </c>
      <c r="S132" s="8" t="s">
        <v>318</v>
      </c>
      <c r="T132" s="9">
        <v>300</v>
      </c>
      <c r="U132" s="9">
        <v>865.2</v>
      </c>
      <c r="V132" s="8" t="s">
        <v>318</v>
      </c>
      <c r="W132" s="9">
        <v>0</v>
      </c>
      <c r="X132" s="9">
        <f>U132+IF(V132 = "", 0, V132)+W132</f>
        <v>865.2</v>
      </c>
      <c r="Y132" s="9">
        <f>T132-X132</f>
        <v>-565.20000000000005</v>
      </c>
      <c r="Z132" s="7">
        <f t="shared" si="45"/>
        <v>-1.8840000000000001</v>
      </c>
      <c r="AA132" s="8" t="s">
        <v>318</v>
      </c>
    </row>
    <row r="133" spans="1:27" hidden="1" outlineLevel="1" x14ac:dyDescent="0.25">
      <c r="A133" t="s">
        <v>318</v>
      </c>
      <c r="B133" s="8" t="s">
        <v>318</v>
      </c>
      <c r="C133" s="8" t="s">
        <v>224</v>
      </c>
      <c r="D133" s="9">
        <v>251.67</v>
      </c>
      <c r="E133" s="9">
        <v>0</v>
      </c>
      <c r="F133" s="9">
        <v>0</v>
      </c>
      <c r="G133" s="9">
        <v>-251.67</v>
      </c>
      <c r="H133" s="7">
        <f t="shared" si="43"/>
        <v>0</v>
      </c>
      <c r="I133" s="8" t="s">
        <v>318</v>
      </c>
      <c r="J133" s="9">
        <v>641.26</v>
      </c>
      <c r="K133" s="9">
        <v>700</v>
      </c>
      <c r="L133" s="9">
        <v>0</v>
      </c>
      <c r="M133" s="9">
        <v>58.74</v>
      </c>
      <c r="N133" s="7">
        <f t="shared" si="44"/>
        <v>0.91608571428571428</v>
      </c>
      <c r="O133" s="8" t="s">
        <v>318</v>
      </c>
      <c r="P133" s="9">
        <v>700</v>
      </c>
      <c r="Q133" s="9">
        <v>700</v>
      </c>
      <c r="R133" s="9">
        <v>0</v>
      </c>
      <c r="S133" s="8" t="s">
        <v>318</v>
      </c>
      <c r="T133" s="9">
        <v>700</v>
      </c>
      <c r="U133" s="9">
        <v>641.26</v>
      </c>
      <c r="V133" s="8" t="s">
        <v>318</v>
      </c>
      <c r="W133" s="9">
        <v>0</v>
      </c>
      <c r="X133" s="9">
        <f>U133+IF(V133 = "", 0, V133)+W133</f>
        <v>641.26</v>
      </c>
      <c r="Y133" s="9">
        <f>T133-X133</f>
        <v>58.740000000000009</v>
      </c>
      <c r="Z133" s="7">
        <f t="shared" si="45"/>
        <v>8.3914285714285733E-2</v>
      </c>
      <c r="AA133" s="8" t="s">
        <v>318</v>
      </c>
    </row>
    <row r="134" spans="1:27" collapsed="1" x14ac:dyDescent="0.25">
      <c r="A134" t="s">
        <v>318</v>
      </c>
      <c r="B134" s="25" t="s">
        <v>228</v>
      </c>
      <c r="C134" s="25"/>
      <c r="D134" s="16">
        <f>SUM(D135:D139)</f>
        <v>4694.66</v>
      </c>
      <c r="E134" s="16">
        <f>SUM(E135:E139)</f>
        <v>1630</v>
      </c>
      <c r="F134" s="16">
        <f>SUM(F135:F139)</f>
        <v>0</v>
      </c>
      <c r="G134" s="16">
        <f>SUM(G135:G139)</f>
        <v>-3064.66</v>
      </c>
      <c r="H134" s="17">
        <f t="shared" si="43"/>
        <v>2.8801595092024539</v>
      </c>
      <c r="I134" s="15" t="s">
        <v>318</v>
      </c>
      <c r="J134" s="16">
        <f>SUM(J135:J139)</f>
        <v>24600.55</v>
      </c>
      <c r="K134" s="16">
        <f>SUM(K135:K139)</f>
        <v>14970</v>
      </c>
      <c r="L134" s="16">
        <f>SUM(L135:L139)</f>
        <v>0</v>
      </c>
      <c r="M134" s="16">
        <f>SUM(M135:M139)</f>
        <v>-9630.5499999999993</v>
      </c>
      <c r="N134" s="17">
        <f t="shared" si="44"/>
        <v>1.6433233132932532</v>
      </c>
      <c r="O134" s="15" t="s">
        <v>318</v>
      </c>
      <c r="P134" s="16">
        <f>SUM(P135:P139)</f>
        <v>14600</v>
      </c>
      <c r="Q134" s="16">
        <f>SUM(Q135:Q139)</f>
        <v>14970</v>
      </c>
      <c r="R134" s="16">
        <f>SUM(R135:R139)</f>
        <v>-370</v>
      </c>
      <c r="S134" s="15" t="s">
        <v>318</v>
      </c>
      <c r="T134" s="16">
        <f t="shared" ref="T134:Y134" si="48">SUM(T135:T139)</f>
        <v>14970</v>
      </c>
      <c r="U134" s="16">
        <f t="shared" si="48"/>
        <v>24600.55</v>
      </c>
      <c r="V134" s="16">
        <f t="shared" si="48"/>
        <v>0</v>
      </c>
      <c r="W134" s="16">
        <f t="shared" si="48"/>
        <v>0</v>
      </c>
      <c r="X134" s="16">
        <f t="shared" si="48"/>
        <v>24600.55</v>
      </c>
      <c r="Y134" s="16">
        <f t="shared" si="48"/>
        <v>-9630.5499999999993</v>
      </c>
      <c r="Z134" s="17">
        <f t="shared" si="45"/>
        <v>-0.6433233132932531</v>
      </c>
      <c r="AA134" s="16"/>
    </row>
    <row r="135" spans="1:27" hidden="1" outlineLevel="1" x14ac:dyDescent="0.25">
      <c r="A135" t="s">
        <v>318</v>
      </c>
      <c r="B135" s="8" t="s">
        <v>318</v>
      </c>
      <c r="C135" s="8" t="s">
        <v>230</v>
      </c>
      <c r="D135" s="9">
        <v>265.7</v>
      </c>
      <c r="E135" s="9">
        <v>1300</v>
      </c>
      <c r="F135" s="9">
        <v>0</v>
      </c>
      <c r="G135" s="9">
        <v>1034.3</v>
      </c>
      <c r="H135" s="7">
        <f t="shared" si="43"/>
        <v>0.20438461538461539</v>
      </c>
      <c r="I135" s="8" t="s">
        <v>318</v>
      </c>
      <c r="J135" s="9">
        <v>14092.97</v>
      </c>
      <c r="K135" s="9">
        <v>3300</v>
      </c>
      <c r="L135" s="9">
        <v>0</v>
      </c>
      <c r="M135" s="9">
        <v>-10792.97</v>
      </c>
      <c r="N135" s="7">
        <f t="shared" si="44"/>
        <v>4.2705969696969692</v>
      </c>
      <c r="O135" s="8" t="s">
        <v>318</v>
      </c>
      <c r="P135" s="9">
        <v>3300</v>
      </c>
      <c r="Q135" s="9">
        <v>3300</v>
      </c>
      <c r="R135" s="9">
        <v>0</v>
      </c>
      <c r="S135" s="8" t="s">
        <v>318</v>
      </c>
      <c r="T135" s="9">
        <v>3300</v>
      </c>
      <c r="U135" s="9">
        <v>14092.97</v>
      </c>
      <c r="V135" s="8" t="s">
        <v>318</v>
      </c>
      <c r="W135" s="9">
        <v>0</v>
      </c>
      <c r="X135" s="9">
        <f>U135+IF(V135 = "", 0, V135)+W135</f>
        <v>14092.97</v>
      </c>
      <c r="Y135" s="9">
        <f>T135-X135</f>
        <v>-10792.97</v>
      </c>
      <c r="Z135" s="7">
        <f t="shared" si="45"/>
        <v>-3.2705969696969697</v>
      </c>
      <c r="AA135" s="8" t="s">
        <v>318</v>
      </c>
    </row>
    <row r="136" spans="1:27" hidden="1" outlineLevel="1" x14ac:dyDescent="0.25">
      <c r="A136" t="s">
        <v>318</v>
      </c>
      <c r="B136" s="8" t="s">
        <v>318</v>
      </c>
      <c r="C136" s="8" t="s">
        <v>231</v>
      </c>
      <c r="D136" s="9">
        <v>1540.46</v>
      </c>
      <c r="E136" s="9">
        <v>0</v>
      </c>
      <c r="F136" s="9">
        <v>0</v>
      </c>
      <c r="G136" s="9">
        <v>-1540.46</v>
      </c>
      <c r="H136" s="7">
        <f t="shared" si="43"/>
        <v>0</v>
      </c>
      <c r="I136" s="8" t="s">
        <v>318</v>
      </c>
      <c r="J136" s="9">
        <v>2406.33</v>
      </c>
      <c r="K136" s="9">
        <v>5500</v>
      </c>
      <c r="L136" s="9">
        <v>0</v>
      </c>
      <c r="M136" s="9">
        <v>3093.67</v>
      </c>
      <c r="N136" s="7">
        <f t="shared" si="44"/>
        <v>0.43751454545454543</v>
      </c>
      <c r="O136" s="8" t="s">
        <v>318</v>
      </c>
      <c r="P136" s="9">
        <v>5500</v>
      </c>
      <c r="Q136" s="9">
        <v>5500</v>
      </c>
      <c r="R136" s="9">
        <v>0</v>
      </c>
      <c r="S136" s="8" t="s">
        <v>318</v>
      </c>
      <c r="T136" s="9">
        <v>5500</v>
      </c>
      <c r="U136" s="9">
        <v>2406.33</v>
      </c>
      <c r="V136" s="8" t="s">
        <v>318</v>
      </c>
      <c r="W136" s="9">
        <v>0</v>
      </c>
      <c r="X136" s="9">
        <f>U136+IF(V136 = "", 0, V136)+W136</f>
        <v>2406.33</v>
      </c>
      <c r="Y136" s="9">
        <f>T136-X136</f>
        <v>3093.67</v>
      </c>
      <c r="Z136" s="7">
        <f t="shared" si="45"/>
        <v>0.56248545454545451</v>
      </c>
      <c r="AA136" s="8" t="s">
        <v>318</v>
      </c>
    </row>
    <row r="137" spans="1:27" hidden="1" outlineLevel="1" x14ac:dyDescent="0.25">
      <c r="A137" t="s">
        <v>318</v>
      </c>
      <c r="B137" s="8" t="s">
        <v>318</v>
      </c>
      <c r="C137" s="8" t="s">
        <v>233</v>
      </c>
      <c r="D137" s="9">
        <v>0</v>
      </c>
      <c r="E137" s="9">
        <v>0</v>
      </c>
      <c r="F137" s="9">
        <v>0</v>
      </c>
      <c r="G137" s="9">
        <v>0</v>
      </c>
      <c r="H137" s="7">
        <f t="shared" si="43"/>
        <v>0</v>
      </c>
      <c r="I137" s="8" t="s">
        <v>318</v>
      </c>
      <c r="J137" s="9">
        <v>13.29</v>
      </c>
      <c r="K137" s="9">
        <v>0</v>
      </c>
      <c r="L137" s="9">
        <v>0</v>
      </c>
      <c r="M137" s="9">
        <v>-13.29</v>
      </c>
      <c r="N137" s="7">
        <f t="shared" si="44"/>
        <v>0</v>
      </c>
      <c r="O137" s="8" t="s">
        <v>318</v>
      </c>
      <c r="P137" s="9">
        <v>0</v>
      </c>
      <c r="Q137" s="9">
        <v>0</v>
      </c>
      <c r="R137" s="9">
        <v>0</v>
      </c>
      <c r="S137" s="8" t="s">
        <v>318</v>
      </c>
      <c r="T137" s="9">
        <v>0</v>
      </c>
      <c r="U137" s="9">
        <v>13.29</v>
      </c>
      <c r="V137" s="8" t="s">
        <v>318</v>
      </c>
      <c r="W137" s="9">
        <v>0</v>
      </c>
      <c r="X137" s="9">
        <f>U137+IF(V137 = "", 0, V137)+W137</f>
        <v>13.29</v>
      </c>
      <c r="Y137" s="9">
        <f>T137-X137</f>
        <v>-13.29</v>
      </c>
      <c r="Z137" s="7">
        <f t="shared" si="45"/>
        <v>0</v>
      </c>
      <c r="AA137" s="8" t="s">
        <v>318</v>
      </c>
    </row>
    <row r="138" spans="1:27" hidden="1" outlineLevel="1" x14ac:dyDescent="0.25">
      <c r="A138" t="s">
        <v>318</v>
      </c>
      <c r="B138" s="8" t="s">
        <v>318</v>
      </c>
      <c r="C138" s="8" t="s">
        <v>235</v>
      </c>
      <c r="D138" s="9">
        <v>2888.5</v>
      </c>
      <c r="E138" s="9">
        <v>0</v>
      </c>
      <c r="F138" s="9">
        <v>0</v>
      </c>
      <c r="G138" s="9">
        <v>-2888.5</v>
      </c>
      <c r="H138" s="7">
        <f t="shared" si="43"/>
        <v>0</v>
      </c>
      <c r="I138" s="8" t="s">
        <v>318</v>
      </c>
      <c r="J138" s="9">
        <v>8087.96</v>
      </c>
      <c r="K138" s="9">
        <v>5840</v>
      </c>
      <c r="L138" s="9">
        <v>0</v>
      </c>
      <c r="M138" s="9">
        <v>-2247.96</v>
      </c>
      <c r="N138" s="7">
        <f t="shared" si="44"/>
        <v>1.3849246575342467</v>
      </c>
      <c r="O138" s="8" t="s">
        <v>318</v>
      </c>
      <c r="P138" s="9">
        <v>5470</v>
      </c>
      <c r="Q138" s="9">
        <v>5840</v>
      </c>
      <c r="R138" s="9">
        <v>-370</v>
      </c>
      <c r="S138" s="8" t="s">
        <v>318</v>
      </c>
      <c r="T138" s="9">
        <v>5840</v>
      </c>
      <c r="U138" s="9">
        <v>8087.96</v>
      </c>
      <c r="V138" s="8" t="s">
        <v>318</v>
      </c>
      <c r="W138" s="9">
        <v>0</v>
      </c>
      <c r="X138" s="9">
        <f>U138+IF(V138 = "", 0, V138)+W138</f>
        <v>8087.96</v>
      </c>
      <c r="Y138" s="9">
        <f>T138-X138</f>
        <v>-2247.96</v>
      </c>
      <c r="Z138" s="7">
        <f t="shared" si="45"/>
        <v>-0.38492465753424659</v>
      </c>
      <c r="AA138" s="8" t="s">
        <v>318</v>
      </c>
    </row>
    <row r="139" spans="1:27" hidden="1" outlineLevel="1" x14ac:dyDescent="0.25">
      <c r="A139" t="s">
        <v>318</v>
      </c>
      <c r="B139" s="8" t="s">
        <v>318</v>
      </c>
      <c r="C139" s="8" t="s">
        <v>236</v>
      </c>
      <c r="D139" s="9">
        <v>0</v>
      </c>
      <c r="E139" s="9">
        <v>330</v>
      </c>
      <c r="F139" s="9">
        <v>0</v>
      </c>
      <c r="G139" s="9">
        <v>330</v>
      </c>
      <c r="H139" s="7">
        <f t="shared" si="43"/>
        <v>0</v>
      </c>
      <c r="I139" s="8" t="s">
        <v>318</v>
      </c>
      <c r="J139" s="9">
        <v>0</v>
      </c>
      <c r="K139" s="9">
        <v>330</v>
      </c>
      <c r="L139" s="9">
        <v>0</v>
      </c>
      <c r="M139" s="9">
        <v>330</v>
      </c>
      <c r="N139" s="7">
        <f t="shared" si="44"/>
        <v>0</v>
      </c>
      <c r="O139" s="8" t="s">
        <v>318</v>
      </c>
      <c r="P139" s="9">
        <v>330</v>
      </c>
      <c r="Q139" s="9">
        <v>330</v>
      </c>
      <c r="R139" s="9">
        <v>0</v>
      </c>
      <c r="S139" s="8" t="s">
        <v>318</v>
      </c>
      <c r="T139" s="9">
        <v>330</v>
      </c>
      <c r="U139" s="9">
        <v>0</v>
      </c>
      <c r="V139" s="8" t="s">
        <v>318</v>
      </c>
      <c r="W139" s="9">
        <v>0</v>
      </c>
      <c r="X139" s="9">
        <f>U139+IF(V139 = "", 0, V139)+W139</f>
        <v>0</v>
      </c>
      <c r="Y139" s="9">
        <f>T139-X139</f>
        <v>330</v>
      </c>
      <c r="Z139" s="7">
        <f t="shared" si="45"/>
        <v>1</v>
      </c>
      <c r="AA139" s="8" t="s">
        <v>318</v>
      </c>
    </row>
    <row r="140" spans="1:27" collapsed="1" x14ac:dyDescent="0.25">
      <c r="A140" t="s">
        <v>318</v>
      </c>
      <c r="B140" s="25" t="s">
        <v>241</v>
      </c>
      <c r="C140" s="25"/>
      <c r="D140" s="16">
        <f>SUM(D141:D150)</f>
        <v>112.25</v>
      </c>
      <c r="E140" s="16">
        <f>SUM(E141:E150)</f>
        <v>44.27</v>
      </c>
      <c r="F140" s="16">
        <f>SUM(F141:F150)</f>
        <v>0</v>
      </c>
      <c r="G140" s="16">
        <f>SUM(G141:G150)</f>
        <v>-67.97999999999999</v>
      </c>
      <c r="H140" s="17">
        <f t="shared" si="43"/>
        <v>2.5355771402755813</v>
      </c>
      <c r="I140" s="15" t="s">
        <v>318</v>
      </c>
      <c r="J140" s="16">
        <f>SUM(J141:J150)</f>
        <v>6281.8899999999994</v>
      </c>
      <c r="K140" s="16">
        <f>SUM(K141:K150)</f>
        <v>4985.21</v>
      </c>
      <c r="L140" s="16">
        <f>SUM(L141:L150)</f>
        <v>0</v>
      </c>
      <c r="M140" s="16">
        <f>SUM(M141:M150)</f>
        <v>-1296.68</v>
      </c>
      <c r="N140" s="17">
        <f t="shared" si="44"/>
        <v>1.2601053917487928</v>
      </c>
      <c r="O140" s="15" t="s">
        <v>318</v>
      </c>
      <c r="P140" s="16">
        <f>SUM(P141:P150)</f>
        <v>4500.21</v>
      </c>
      <c r="Q140" s="16">
        <f>SUM(Q141:Q150)</f>
        <v>4985.21</v>
      </c>
      <c r="R140" s="16">
        <f>SUM(R141:R150)</f>
        <v>-485</v>
      </c>
      <c r="S140" s="15" t="s">
        <v>318</v>
      </c>
      <c r="T140" s="16">
        <f t="shared" ref="T140:Y140" si="49">SUM(T141:T150)</f>
        <v>4985.21</v>
      </c>
      <c r="U140" s="16">
        <f t="shared" si="49"/>
        <v>6281.8899999999994</v>
      </c>
      <c r="V140" s="16">
        <f t="shared" si="49"/>
        <v>0</v>
      </c>
      <c r="W140" s="16">
        <f t="shared" si="49"/>
        <v>0</v>
      </c>
      <c r="X140" s="16">
        <f t="shared" si="49"/>
        <v>6281.8899999999994</v>
      </c>
      <c r="Y140" s="16">
        <f t="shared" si="49"/>
        <v>-1296.68</v>
      </c>
      <c r="Z140" s="17">
        <f t="shared" si="45"/>
        <v>-0.26010539174879294</v>
      </c>
      <c r="AA140" s="16"/>
    </row>
    <row r="141" spans="1:27" hidden="1" outlineLevel="1" x14ac:dyDescent="0.25">
      <c r="A141" t="s">
        <v>318</v>
      </c>
      <c r="B141" s="8" t="s">
        <v>318</v>
      </c>
      <c r="C141" s="8" t="s">
        <v>242</v>
      </c>
      <c r="D141" s="9">
        <v>0</v>
      </c>
      <c r="E141" s="9">
        <v>0</v>
      </c>
      <c r="F141" s="9">
        <v>0</v>
      </c>
      <c r="G141" s="9">
        <v>0</v>
      </c>
      <c r="H141" s="7">
        <f t="shared" si="43"/>
        <v>0</v>
      </c>
      <c r="I141" s="8" t="s">
        <v>318</v>
      </c>
      <c r="J141" s="9">
        <v>1362.8</v>
      </c>
      <c r="K141" s="9">
        <v>1408.96</v>
      </c>
      <c r="L141" s="9">
        <v>0</v>
      </c>
      <c r="M141" s="9">
        <v>46.16</v>
      </c>
      <c r="N141" s="7">
        <f t="shared" si="44"/>
        <v>0.96723824665001135</v>
      </c>
      <c r="O141" s="8" t="s">
        <v>318</v>
      </c>
      <c r="P141" s="9">
        <v>1408.96</v>
      </c>
      <c r="Q141" s="9">
        <v>1408.96</v>
      </c>
      <c r="R141" s="9">
        <v>0</v>
      </c>
      <c r="S141" s="8" t="s">
        <v>318</v>
      </c>
      <c r="T141" s="9">
        <v>1408.96</v>
      </c>
      <c r="U141" s="9">
        <v>1362.8</v>
      </c>
      <c r="V141" s="8" t="s">
        <v>318</v>
      </c>
      <c r="W141" s="9">
        <v>0</v>
      </c>
      <c r="X141" s="9">
        <f t="shared" ref="X141:X150" si="50">U141+IF(V141 = "", 0, V141)+W141</f>
        <v>1362.8</v>
      </c>
      <c r="Y141" s="9">
        <f t="shared" ref="Y141:Y150" si="51">T141-X141</f>
        <v>46.160000000000082</v>
      </c>
      <c r="Z141" s="7">
        <f t="shared" si="45"/>
        <v>3.2761753349988702E-2</v>
      </c>
      <c r="AA141" s="8" t="s">
        <v>318</v>
      </c>
    </row>
    <row r="142" spans="1:27" hidden="1" outlineLevel="1" x14ac:dyDescent="0.25">
      <c r="A142" t="s">
        <v>318</v>
      </c>
      <c r="B142" s="8" t="s">
        <v>318</v>
      </c>
      <c r="C142" s="8" t="s">
        <v>243</v>
      </c>
      <c r="D142" s="9">
        <v>0</v>
      </c>
      <c r="E142" s="9">
        <v>0</v>
      </c>
      <c r="F142" s="9">
        <v>0</v>
      </c>
      <c r="G142" s="9">
        <v>0</v>
      </c>
      <c r="H142" s="7">
        <f t="shared" si="43"/>
        <v>0</v>
      </c>
      <c r="I142" s="8" t="s">
        <v>318</v>
      </c>
      <c r="J142" s="9">
        <v>1987</v>
      </c>
      <c r="K142" s="9">
        <v>1045</v>
      </c>
      <c r="L142" s="9">
        <v>0</v>
      </c>
      <c r="M142" s="9">
        <v>-942</v>
      </c>
      <c r="N142" s="7">
        <f t="shared" si="44"/>
        <v>1.9014354066985646</v>
      </c>
      <c r="O142" s="8" t="s">
        <v>318</v>
      </c>
      <c r="P142" s="9">
        <v>560</v>
      </c>
      <c r="Q142" s="9">
        <v>1045</v>
      </c>
      <c r="R142" s="9">
        <v>-485</v>
      </c>
      <c r="S142" s="8" t="s">
        <v>318</v>
      </c>
      <c r="T142" s="9">
        <v>1045</v>
      </c>
      <c r="U142" s="9">
        <v>1987</v>
      </c>
      <c r="V142" s="8" t="s">
        <v>318</v>
      </c>
      <c r="W142" s="9">
        <v>0</v>
      </c>
      <c r="X142" s="9">
        <f t="shared" si="50"/>
        <v>1987</v>
      </c>
      <c r="Y142" s="9">
        <f t="shared" si="51"/>
        <v>-942</v>
      </c>
      <c r="Z142" s="7">
        <f t="shared" si="45"/>
        <v>-0.90143540669856459</v>
      </c>
      <c r="AA142" s="8" t="s">
        <v>318</v>
      </c>
    </row>
    <row r="143" spans="1:27" hidden="1" outlineLevel="1" x14ac:dyDescent="0.25">
      <c r="A143" t="s">
        <v>318</v>
      </c>
      <c r="B143" s="8" t="s">
        <v>318</v>
      </c>
      <c r="C143" s="8" t="s">
        <v>244</v>
      </c>
      <c r="D143" s="9">
        <v>0</v>
      </c>
      <c r="E143" s="9">
        <v>0</v>
      </c>
      <c r="F143" s="9">
        <v>0</v>
      </c>
      <c r="G143" s="9">
        <v>0</v>
      </c>
      <c r="H143" s="7">
        <f t="shared" si="43"/>
        <v>0</v>
      </c>
      <c r="I143" s="8" t="s">
        <v>318</v>
      </c>
      <c r="J143" s="9">
        <v>33</v>
      </c>
      <c r="K143" s="9">
        <v>0</v>
      </c>
      <c r="L143" s="9">
        <v>0</v>
      </c>
      <c r="M143" s="9">
        <v>-33</v>
      </c>
      <c r="N143" s="7">
        <f t="shared" si="44"/>
        <v>0</v>
      </c>
      <c r="O143" s="8" t="s">
        <v>318</v>
      </c>
      <c r="P143" s="9">
        <v>0</v>
      </c>
      <c r="Q143" s="9">
        <v>0</v>
      </c>
      <c r="R143" s="9">
        <v>0</v>
      </c>
      <c r="S143" s="8" t="s">
        <v>318</v>
      </c>
      <c r="T143" s="9">
        <v>0</v>
      </c>
      <c r="U143" s="9">
        <v>33</v>
      </c>
      <c r="V143" s="8" t="s">
        <v>318</v>
      </c>
      <c r="W143" s="9">
        <v>0</v>
      </c>
      <c r="X143" s="9">
        <f t="shared" si="50"/>
        <v>33</v>
      </c>
      <c r="Y143" s="9">
        <f t="shared" si="51"/>
        <v>-33</v>
      </c>
      <c r="Z143" s="7">
        <f t="shared" si="45"/>
        <v>0</v>
      </c>
      <c r="AA143" s="8" t="s">
        <v>318</v>
      </c>
    </row>
    <row r="144" spans="1:27" hidden="1" outlineLevel="1" x14ac:dyDescent="0.25">
      <c r="A144" t="s">
        <v>318</v>
      </c>
      <c r="B144" s="8" t="s">
        <v>318</v>
      </c>
      <c r="C144" s="8" t="s">
        <v>245</v>
      </c>
      <c r="D144" s="9">
        <v>27.4</v>
      </c>
      <c r="E144" s="9">
        <v>0</v>
      </c>
      <c r="F144" s="9">
        <v>0</v>
      </c>
      <c r="G144" s="9">
        <v>-27.4</v>
      </c>
      <c r="H144" s="7">
        <f t="shared" si="43"/>
        <v>0</v>
      </c>
      <c r="I144" s="8" t="s">
        <v>318</v>
      </c>
      <c r="J144" s="9">
        <v>1104.68</v>
      </c>
      <c r="K144" s="9">
        <v>1065</v>
      </c>
      <c r="L144" s="9">
        <v>0</v>
      </c>
      <c r="M144" s="9">
        <v>-39.68</v>
      </c>
      <c r="N144" s="7">
        <f t="shared" si="44"/>
        <v>1.0372582159624413</v>
      </c>
      <c r="O144" s="8" t="s">
        <v>318</v>
      </c>
      <c r="P144" s="9">
        <v>1065</v>
      </c>
      <c r="Q144" s="9">
        <v>1065</v>
      </c>
      <c r="R144" s="9">
        <v>0</v>
      </c>
      <c r="S144" s="8" t="s">
        <v>318</v>
      </c>
      <c r="T144" s="9">
        <v>1065</v>
      </c>
      <c r="U144" s="9">
        <v>1104.68</v>
      </c>
      <c r="V144" s="8" t="s">
        <v>318</v>
      </c>
      <c r="W144" s="9">
        <v>0</v>
      </c>
      <c r="X144" s="9">
        <f t="shared" si="50"/>
        <v>1104.68</v>
      </c>
      <c r="Y144" s="9">
        <f t="shared" si="51"/>
        <v>-39.680000000000064</v>
      </c>
      <c r="Z144" s="7">
        <f t="shared" si="45"/>
        <v>-3.7258215962441374E-2</v>
      </c>
      <c r="AA144" s="8" t="s">
        <v>318</v>
      </c>
    </row>
    <row r="145" spans="1:27" hidden="1" outlineLevel="1" x14ac:dyDescent="0.25">
      <c r="A145" t="s">
        <v>318</v>
      </c>
      <c r="B145" s="8" t="s">
        <v>318</v>
      </c>
      <c r="C145" s="8" t="s">
        <v>257</v>
      </c>
      <c r="D145" s="9">
        <v>0</v>
      </c>
      <c r="E145" s="9">
        <v>0</v>
      </c>
      <c r="F145" s="9">
        <v>0</v>
      </c>
      <c r="G145" s="9">
        <v>0</v>
      </c>
      <c r="H145" s="7">
        <f t="shared" si="43"/>
        <v>0</v>
      </c>
      <c r="I145" s="8" t="s">
        <v>318</v>
      </c>
      <c r="J145" s="9">
        <v>156.79</v>
      </c>
      <c r="K145" s="9">
        <v>0</v>
      </c>
      <c r="L145" s="9">
        <v>0</v>
      </c>
      <c r="M145" s="9">
        <v>-156.79</v>
      </c>
      <c r="N145" s="7">
        <f t="shared" si="44"/>
        <v>0</v>
      </c>
      <c r="O145" s="8" t="s">
        <v>318</v>
      </c>
      <c r="P145" s="9">
        <v>0</v>
      </c>
      <c r="Q145" s="9">
        <v>0</v>
      </c>
      <c r="R145" s="9">
        <v>0</v>
      </c>
      <c r="S145" s="8" t="s">
        <v>318</v>
      </c>
      <c r="T145" s="9">
        <v>0</v>
      </c>
      <c r="U145" s="9">
        <v>156.79</v>
      </c>
      <c r="V145" s="8" t="s">
        <v>318</v>
      </c>
      <c r="W145" s="9">
        <v>0</v>
      </c>
      <c r="X145" s="9">
        <f t="shared" si="50"/>
        <v>156.79</v>
      </c>
      <c r="Y145" s="9">
        <f t="shared" si="51"/>
        <v>-156.79</v>
      </c>
      <c r="Z145" s="7">
        <f t="shared" si="45"/>
        <v>0</v>
      </c>
      <c r="AA145" s="8" t="s">
        <v>318</v>
      </c>
    </row>
    <row r="146" spans="1:27" hidden="1" outlineLevel="1" x14ac:dyDescent="0.25">
      <c r="A146" t="s">
        <v>318</v>
      </c>
      <c r="B146" s="8" t="s">
        <v>318</v>
      </c>
      <c r="C146" s="8" t="s">
        <v>247</v>
      </c>
      <c r="D146" s="9">
        <v>5.95</v>
      </c>
      <c r="E146" s="9">
        <v>0</v>
      </c>
      <c r="F146" s="9">
        <v>0</v>
      </c>
      <c r="G146" s="9">
        <v>-5.95</v>
      </c>
      <c r="H146" s="7">
        <f t="shared" si="43"/>
        <v>0</v>
      </c>
      <c r="I146" s="8" t="s">
        <v>318</v>
      </c>
      <c r="J146" s="9">
        <v>206.84</v>
      </c>
      <c r="K146" s="9">
        <v>35</v>
      </c>
      <c r="L146" s="9">
        <v>0</v>
      </c>
      <c r="M146" s="9">
        <v>-171.84</v>
      </c>
      <c r="N146" s="7">
        <f t="shared" si="44"/>
        <v>5.9097142857142861</v>
      </c>
      <c r="O146" s="8" t="s">
        <v>318</v>
      </c>
      <c r="P146" s="9">
        <v>35</v>
      </c>
      <c r="Q146" s="9">
        <v>35</v>
      </c>
      <c r="R146" s="9">
        <v>0</v>
      </c>
      <c r="S146" s="8" t="s">
        <v>318</v>
      </c>
      <c r="T146" s="9">
        <v>35</v>
      </c>
      <c r="U146" s="9">
        <v>206.84</v>
      </c>
      <c r="V146" s="8" t="s">
        <v>318</v>
      </c>
      <c r="W146" s="9">
        <v>0</v>
      </c>
      <c r="X146" s="9">
        <f t="shared" si="50"/>
        <v>206.84</v>
      </c>
      <c r="Y146" s="9">
        <f t="shared" si="51"/>
        <v>-171.84</v>
      </c>
      <c r="Z146" s="7">
        <f t="shared" si="45"/>
        <v>-4.9097142857142861</v>
      </c>
      <c r="AA146" s="8" t="s">
        <v>318</v>
      </c>
    </row>
    <row r="147" spans="1:27" hidden="1" outlineLevel="1" x14ac:dyDescent="0.25">
      <c r="A147" t="s">
        <v>318</v>
      </c>
      <c r="B147" s="8" t="s">
        <v>318</v>
      </c>
      <c r="C147" s="8" t="s">
        <v>248</v>
      </c>
      <c r="D147" s="9">
        <v>47.82</v>
      </c>
      <c r="E147" s="9">
        <v>44.27</v>
      </c>
      <c r="F147" s="9">
        <v>0</v>
      </c>
      <c r="G147" s="9">
        <v>-3.55</v>
      </c>
      <c r="H147" s="7">
        <f t="shared" si="43"/>
        <v>1.0801897447481363</v>
      </c>
      <c r="I147" s="8" t="s">
        <v>318</v>
      </c>
      <c r="J147" s="9">
        <v>680.28</v>
      </c>
      <c r="K147" s="9">
        <v>531.25</v>
      </c>
      <c r="L147" s="9">
        <v>0</v>
      </c>
      <c r="M147" s="9">
        <v>-149.03</v>
      </c>
      <c r="N147" s="7">
        <f t="shared" si="44"/>
        <v>1.2805270588235294</v>
      </c>
      <c r="O147" s="8" t="s">
        <v>318</v>
      </c>
      <c r="P147" s="9">
        <v>531.25</v>
      </c>
      <c r="Q147" s="9">
        <v>531.25</v>
      </c>
      <c r="R147" s="9">
        <v>0</v>
      </c>
      <c r="S147" s="8" t="s">
        <v>318</v>
      </c>
      <c r="T147" s="9">
        <v>531.25</v>
      </c>
      <c r="U147" s="9">
        <v>680.28</v>
      </c>
      <c r="V147" s="8" t="s">
        <v>318</v>
      </c>
      <c r="W147" s="9">
        <v>0</v>
      </c>
      <c r="X147" s="9">
        <f t="shared" si="50"/>
        <v>680.28</v>
      </c>
      <c r="Y147" s="9">
        <f t="shared" si="51"/>
        <v>-149.02999999999997</v>
      </c>
      <c r="Z147" s="7">
        <f t="shared" si="45"/>
        <v>-0.28052705882352935</v>
      </c>
      <c r="AA147" s="8" t="s">
        <v>318</v>
      </c>
    </row>
    <row r="148" spans="1:27" hidden="1" outlineLevel="1" x14ac:dyDescent="0.25">
      <c r="A148" t="s">
        <v>318</v>
      </c>
      <c r="B148" s="8" t="s">
        <v>318</v>
      </c>
      <c r="C148" s="8" t="s">
        <v>249</v>
      </c>
      <c r="D148" s="9">
        <v>0</v>
      </c>
      <c r="E148" s="9">
        <v>0</v>
      </c>
      <c r="F148" s="9">
        <v>0</v>
      </c>
      <c r="G148" s="9">
        <v>0</v>
      </c>
      <c r="H148" s="7">
        <f t="shared" si="43"/>
        <v>0</v>
      </c>
      <c r="I148" s="8" t="s">
        <v>318</v>
      </c>
      <c r="J148" s="9">
        <v>368.7</v>
      </c>
      <c r="K148" s="9">
        <v>500</v>
      </c>
      <c r="L148" s="9">
        <v>0</v>
      </c>
      <c r="M148" s="9">
        <v>131.30000000000001</v>
      </c>
      <c r="N148" s="7">
        <f t="shared" si="44"/>
        <v>0.73739999999999994</v>
      </c>
      <c r="O148" s="8" t="s">
        <v>318</v>
      </c>
      <c r="P148" s="9">
        <v>500</v>
      </c>
      <c r="Q148" s="9">
        <v>500</v>
      </c>
      <c r="R148" s="9">
        <v>0</v>
      </c>
      <c r="S148" s="8" t="s">
        <v>318</v>
      </c>
      <c r="T148" s="9">
        <v>500</v>
      </c>
      <c r="U148" s="9">
        <v>368.7</v>
      </c>
      <c r="V148" s="8" t="s">
        <v>318</v>
      </c>
      <c r="W148" s="9">
        <v>0</v>
      </c>
      <c r="X148" s="9">
        <f t="shared" si="50"/>
        <v>368.7</v>
      </c>
      <c r="Y148" s="9">
        <f t="shared" si="51"/>
        <v>131.30000000000001</v>
      </c>
      <c r="Z148" s="7">
        <f t="shared" si="45"/>
        <v>0.2626</v>
      </c>
      <c r="AA148" s="8" t="s">
        <v>318</v>
      </c>
    </row>
    <row r="149" spans="1:27" hidden="1" outlineLevel="1" x14ac:dyDescent="0.25">
      <c r="A149" t="s">
        <v>318</v>
      </c>
      <c r="B149" s="8" t="s">
        <v>318</v>
      </c>
      <c r="C149" s="8" t="s">
        <v>251</v>
      </c>
      <c r="D149" s="9">
        <v>28.76</v>
      </c>
      <c r="E149" s="9">
        <v>0</v>
      </c>
      <c r="F149" s="9">
        <v>0</v>
      </c>
      <c r="G149" s="9">
        <v>-28.76</v>
      </c>
      <c r="H149" s="7">
        <f t="shared" si="43"/>
        <v>0</v>
      </c>
      <c r="I149" s="8" t="s">
        <v>318</v>
      </c>
      <c r="J149" s="9">
        <v>199.9</v>
      </c>
      <c r="K149" s="9">
        <v>300</v>
      </c>
      <c r="L149" s="9">
        <v>0</v>
      </c>
      <c r="M149" s="9">
        <v>100.1</v>
      </c>
      <c r="N149" s="7">
        <f t="shared" si="44"/>
        <v>0.66633333333333333</v>
      </c>
      <c r="O149" s="8" t="s">
        <v>318</v>
      </c>
      <c r="P149" s="9">
        <v>300</v>
      </c>
      <c r="Q149" s="9">
        <v>300</v>
      </c>
      <c r="R149" s="9">
        <v>0</v>
      </c>
      <c r="S149" s="8" t="s">
        <v>318</v>
      </c>
      <c r="T149" s="9">
        <v>300</v>
      </c>
      <c r="U149" s="9">
        <v>199.9</v>
      </c>
      <c r="V149" s="8" t="s">
        <v>318</v>
      </c>
      <c r="W149" s="9">
        <v>0</v>
      </c>
      <c r="X149" s="9">
        <f t="shared" si="50"/>
        <v>199.9</v>
      </c>
      <c r="Y149" s="9">
        <f t="shared" si="51"/>
        <v>100.1</v>
      </c>
      <c r="Z149" s="7">
        <f t="shared" si="45"/>
        <v>0.33366666666666667</v>
      </c>
      <c r="AA149" s="8" t="s">
        <v>318</v>
      </c>
    </row>
    <row r="150" spans="1:27" hidden="1" outlineLevel="1" x14ac:dyDescent="0.25">
      <c r="A150" t="s">
        <v>318</v>
      </c>
      <c r="B150" s="8" t="s">
        <v>318</v>
      </c>
      <c r="C150" s="8" t="s">
        <v>252</v>
      </c>
      <c r="D150" s="9">
        <v>2.3199999999999998</v>
      </c>
      <c r="E150" s="9">
        <v>0</v>
      </c>
      <c r="F150" s="9">
        <v>0</v>
      </c>
      <c r="G150" s="9">
        <v>-2.3199999999999998</v>
      </c>
      <c r="H150" s="7">
        <f t="shared" ref="H150:H180" si="52">IF(E150&lt;&gt;0, (D150+F150)/E150, 0)</f>
        <v>0</v>
      </c>
      <c r="I150" s="8" t="s">
        <v>318</v>
      </c>
      <c r="J150" s="9">
        <v>181.9</v>
      </c>
      <c r="K150" s="9">
        <v>100</v>
      </c>
      <c r="L150" s="9">
        <v>0</v>
      </c>
      <c r="M150" s="9">
        <v>-81.900000000000006</v>
      </c>
      <c r="N150" s="7">
        <f t="shared" ref="N150:N180" si="53">IF(K150&lt;&gt;0, (J150+L150)/K150, 0)</f>
        <v>1.819</v>
      </c>
      <c r="O150" s="8" t="s">
        <v>318</v>
      </c>
      <c r="P150" s="9">
        <v>100</v>
      </c>
      <c r="Q150" s="9">
        <v>100</v>
      </c>
      <c r="R150" s="9">
        <v>0</v>
      </c>
      <c r="S150" s="8" t="s">
        <v>318</v>
      </c>
      <c r="T150" s="9">
        <v>100</v>
      </c>
      <c r="U150" s="9">
        <v>181.9</v>
      </c>
      <c r="V150" s="8" t="s">
        <v>318</v>
      </c>
      <c r="W150" s="9">
        <v>0</v>
      </c>
      <c r="X150" s="9">
        <f t="shared" si="50"/>
        <v>181.9</v>
      </c>
      <c r="Y150" s="9">
        <f t="shared" si="51"/>
        <v>-81.900000000000006</v>
      </c>
      <c r="Z150" s="7">
        <f t="shared" ref="Z150:Z181" si="54">IF(T150&lt;&gt;0, Y150/T150, 0)</f>
        <v>-0.81900000000000006</v>
      </c>
      <c r="AA150" s="8" t="s">
        <v>318</v>
      </c>
    </row>
    <row r="151" spans="1:27" collapsed="1" x14ac:dyDescent="0.25">
      <c r="A151" t="s">
        <v>318</v>
      </c>
      <c r="B151" s="25" t="s">
        <v>271</v>
      </c>
      <c r="C151" s="25"/>
      <c r="D151" s="16">
        <f>SUM(D152:D161)</f>
        <v>545.81999999999994</v>
      </c>
      <c r="E151" s="16">
        <f>SUM(E152:E161)</f>
        <v>88.17</v>
      </c>
      <c r="F151" s="16">
        <f>SUM(F152:F161)</f>
        <v>0</v>
      </c>
      <c r="G151" s="16">
        <f>SUM(G152:G161)</f>
        <v>-457.65</v>
      </c>
      <c r="H151" s="17">
        <f t="shared" si="52"/>
        <v>6.190541000340251</v>
      </c>
      <c r="I151" s="15" t="s">
        <v>318</v>
      </c>
      <c r="J151" s="16">
        <f>SUM(J152:J161)</f>
        <v>12081.27</v>
      </c>
      <c r="K151" s="16">
        <f>SUM(K152:K161)</f>
        <v>14512.400000000001</v>
      </c>
      <c r="L151" s="16">
        <f>SUM(L152:L161)</f>
        <v>0</v>
      </c>
      <c r="M151" s="16">
        <f>SUM(M152:M161)</f>
        <v>2431.13</v>
      </c>
      <c r="N151" s="17">
        <f t="shared" si="53"/>
        <v>0.83247912130316137</v>
      </c>
      <c r="O151" s="15" t="s">
        <v>318</v>
      </c>
      <c r="P151" s="16">
        <f>SUM(P152:P161)</f>
        <v>10526.18</v>
      </c>
      <c r="Q151" s="16">
        <f>SUM(Q152:Q161)</f>
        <v>14512.400000000001</v>
      </c>
      <c r="R151" s="16">
        <f>SUM(R152:R161)</f>
        <v>-3986.22</v>
      </c>
      <c r="S151" s="15" t="s">
        <v>318</v>
      </c>
      <c r="T151" s="16">
        <f t="shared" ref="T151:Y151" si="55">SUM(T152:T161)</f>
        <v>14512.400000000001</v>
      </c>
      <c r="U151" s="16">
        <f t="shared" si="55"/>
        <v>12081.27</v>
      </c>
      <c r="V151" s="16">
        <f t="shared" si="55"/>
        <v>0</v>
      </c>
      <c r="W151" s="16">
        <f t="shared" si="55"/>
        <v>0</v>
      </c>
      <c r="X151" s="16">
        <f t="shared" si="55"/>
        <v>12081.27</v>
      </c>
      <c r="Y151" s="16">
        <f t="shared" si="55"/>
        <v>2431.130000000001</v>
      </c>
      <c r="Z151" s="17">
        <f t="shared" si="54"/>
        <v>0.16752087869683863</v>
      </c>
      <c r="AA151" s="16"/>
    </row>
    <row r="152" spans="1:27" hidden="1" outlineLevel="1" x14ac:dyDescent="0.25">
      <c r="A152" t="s">
        <v>318</v>
      </c>
      <c r="B152" s="8" t="s">
        <v>318</v>
      </c>
      <c r="C152" s="8" t="s">
        <v>272</v>
      </c>
      <c r="D152" s="9">
        <v>0</v>
      </c>
      <c r="E152" s="9">
        <v>0</v>
      </c>
      <c r="F152" s="9">
        <v>0</v>
      </c>
      <c r="G152" s="9">
        <v>0</v>
      </c>
      <c r="H152" s="7">
        <f t="shared" si="52"/>
        <v>0</v>
      </c>
      <c r="I152" s="8" t="s">
        <v>318</v>
      </c>
      <c r="J152" s="9">
        <v>1211.69</v>
      </c>
      <c r="K152" s="9">
        <v>1014.96</v>
      </c>
      <c r="L152" s="9">
        <v>0</v>
      </c>
      <c r="M152" s="9">
        <v>-196.73</v>
      </c>
      <c r="N152" s="7">
        <f t="shared" si="53"/>
        <v>1.1938302987309846</v>
      </c>
      <c r="O152" s="8" t="s">
        <v>318</v>
      </c>
      <c r="P152" s="9">
        <v>1014.96</v>
      </c>
      <c r="Q152" s="9">
        <v>1014.96</v>
      </c>
      <c r="R152" s="9">
        <v>0</v>
      </c>
      <c r="S152" s="8" t="s">
        <v>318</v>
      </c>
      <c r="T152" s="9">
        <v>1014.96</v>
      </c>
      <c r="U152" s="9">
        <v>1211.69</v>
      </c>
      <c r="V152" s="8" t="s">
        <v>318</v>
      </c>
      <c r="W152" s="9">
        <v>0</v>
      </c>
      <c r="X152" s="9">
        <f t="shared" ref="X152:X161" si="56">U152+IF(V152 = "", 0, V152)+W152</f>
        <v>1211.69</v>
      </c>
      <c r="Y152" s="9">
        <f t="shared" ref="Y152:Y161" si="57">T152-X152</f>
        <v>-196.73000000000002</v>
      </c>
      <c r="Z152" s="7">
        <f t="shared" si="54"/>
        <v>-0.19383029873098448</v>
      </c>
      <c r="AA152" s="8" t="s">
        <v>318</v>
      </c>
    </row>
    <row r="153" spans="1:27" hidden="1" outlineLevel="1" x14ac:dyDescent="0.25">
      <c r="A153" t="s">
        <v>318</v>
      </c>
      <c r="B153" s="8" t="s">
        <v>318</v>
      </c>
      <c r="C153" s="8" t="s">
        <v>284</v>
      </c>
      <c r="D153" s="9">
        <v>0</v>
      </c>
      <c r="E153" s="9">
        <v>0</v>
      </c>
      <c r="F153" s="9">
        <v>0</v>
      </c>
      <c r="G153" s="9">
        <v>0</v>
      </c>
      <c r="H153" s="7">
        <f t="shared" si="52"/>
        <v>0</v>
      </c>
      <c r="I153" s="8" t="s">
        <v>318</v>
      </c>
      <c r="J153" s="9">
        <v>517.82000000000005</v>
      </c>
      <c r="K153" s="9">
        <v>838.73</v>
      </c>
      <c r="L153" s="9">
        <v>0</v>
      </c>
      <c r="M153" s="9">
        <v>320.91000000000003</v>
      </c>
      <c r="N153" s="7">
        <f t="shared" si="53"/>
        <v>0.61738580949769295</v>
      </c>
      <c r="O153" s="8" t="s">
        <v>318</v>
      </c>
      <c r="P153" s="9">
        <v>0</v>
      </c>
      <c r="Q153" s="9">
        <v>838.73</v>
      </c>
      <c r="R153" s="9">
        <v>-838.73</v>
      </c>
      <c r="S153" s="8" t="s">
        <v>318</v>
      </c>
      <c r="T153" s="9">
        <v>838.73</v>
      </c>
      <c r="U153" s="9">
        <v>517.82000000000005</v>
      </c>
      <c r="V153" s="8" t="s">
        <v>318</v>
      </c>
      <c r="W153" s="9">
        <v>0</v>
      </c>
      <c r="X153" s="9">
        <f t="shared" si="56"/>
        <v>517.82000000000005</v>
      </c>
      <c r="Y153" s="9">
        <f t="shared" si="57"/>
        <v>320.90999999999997</v>
      </c>
      <c r="Z153" s="7">
        <f t="shared" si="54"/>
        <v>0.38261419050230699</v>
      </c>
      <c r="AA153" s="8" t="s">
        <v>318</v>
      </c>
    </row>
    <row r="154" spans="1:27" hidden="1" outlineLevel="1" x14ac:dyDescent="0.25">
      <c r="A154" t="s">
        <v>318</v>
      </c>
      <c r="B154" s="8" t="s">
        <v>318</v>
      </c>
      <c r="C154" s="8" t="s">
        <v>273</v>
      </c>
      <c r="D154" s="9">
        <v>361.88</v>
      </c>
      <c r="E154" s="9">
        <v>0</v>
      </c>
      <c r="F154" s="9">
        <v>0</v>
      </c>
      <c r="G154" s="9">
        <v>-361.88</v>
      </c>
      <c r="H154" s="7">
        <f t="shared" si="52"/>
        <v>0</v>
      </c>
      <c r="I154" s="8" t="s">
        <v>318</v>
      </c>
      <c r="J154" s="9">
        <v>4420.3599999999997</v>
      </c>
      <c r="K154" s="9">
        <v>4167.59</v>
      </c>
      <c r="L154" s="9">
        <v>0</v>
      </c>
      <c r="M154" s="9">
        <v>-252.77</v>
      </c>
      <c r="N154" s="7">
        <f t="shared" si="53"/>
        <v>1.0606513596586995</v>
      </c>
      <c r="O154" s="8" t="s">
        <v>318</v>
      </c>
      <c r="P154" s="9">
        <v>1122.82</v>
      </c>
      <c r="Q154" s="9">
        <v>4167.59</v>
      </c>
      <c r="R154" s="9">
        <v>-3044.77</v>
      </c>
      <c r="S154" s="8" t="s">
        <v>318</v>
      </c>
      <c r="T154" s="9">
        <v>4167.59</v>
      </c>
      <c r="U154" s="9">
        <v>4420.3599999999997</v>
      </c>
      <c r="V154" s="8" t="s">
        <v>318</v>
      </c>
      <c r="W154" s="9">
        <v>0</v>
      </c>
      <c r="X154" s="9">
        <f t="shared" si="56"/>
        <v>4420.3599999999997</v>
      </c>
      <c r="Y154" s="9">
        <f t="shared" si="57"/>
        <v>-252.76999999999953</v>
      </c>
      <c r="Z154" s="7">
        <f t="shared" si="54"/>
        <v>-6.0651359658699514E-2</v>
      </c>
      <c r="AA154" s="8" t="s">
        <v>318</v>
      </c>
    </row>
    <row r="155" spans="1:27" hidden="1" outlineLevel="1" x14ac:dyDescent="0.25">
      <c r="A155" t="s">
        <v>318</v>
      </c>
      <c r="B155" s="8" t="s">
        <v>318</v>
      </c>
      <c r="C155" s="8" t="s">
        <v>274</v>
      </c>
      <c r="D155" s="9">
        <v>0</v>
      </c>
      <c r="E155" s="9">
        <v>0</v>
      </c>
      <c r="F155" s="9">
        <v>0</v>
      </c>
      <c r="G155" s="9">
        <v>0</v>
      </c>
      <c r="H155" s="7">
        <f t="shared" si="52"/>
        <v>0</v>
      </c>
      <c r="I155" s="8" t="s">
        <v>318</v>
      </c>
      <c r="J155" s="9">
        <v>2248.62</v>
      </c>
      <c r="K155" s="9">
        <v>2700</v>
      </c>
      <c r="L155" s="9">
        <v>0</v>
      </c>
      <c r="M155" s="9">
        <v>451.38</v>
      </c>
      <c r="N155" s="7">
        <f t="shared" si="53"/>
        <v>0.83282222222222213</v>
      </c>
      <c r="O155" s="8" t="s">
        <v>318</v>
      </c>
      <c r="P155" s="9">
        <v>2700</v>
      </c>
      <c r="Q155" s="9">
        <v>2700</v>
      </c>
      <c r="R155" s="9">
        <v>0</v>
      </c>
      <c r="S155" s="8" t="s">
        <v>318</v>
      </c>
      <c r="T155" s="9">
        <v>2700</v>
      </c>
      <c r="U155" s="9">
        <v>2248.62</v>
      </c>
      <c r="V155" s="8" t="s">
        <v>318</v>
      </c>
      <c r="W155" s="9">
        <v>0</v>
      </c>
      <c r="X155" s="9">
        <f t="shared" si="56"/>
        <v>2248.62</v>
      </c>
      <c r="Y155" s="9">
        <f t="shared" si="57"/>
        <v>451.38000000000011</v>
      </c>
      <c r="Z155" s="7">
        <f t="shared" si="54"/>
        <v>0.16717777777777781</v>
      </c>
      <c r="AA155" s="8" t="s">
        <v>318</v>
      </c>
    </row>
    <row r="156" spans="1:27" hidden="1" outlineLevel="1" x14ac:dyDescent="0.25">
      <c r="A156" t="s">
        <v>318</v>
      </c>
      <c r="B156" s="8" t="s">
        <v>318</v>
      </c>
      <c r="C156" s="8" t="s">
        <v>275</v>
      </c>
      <c r="D156" s="9">
        <v>0</v>
      </c>
      <c r="E156" s="9">
        <v>0</v>
      </c>
      <c r="F156" s="9">
        <v>0</v>
      </c>
      <c r="G156" s="9">
        <v>0</v>
      </c>
      <c r="H156" s="7">
        <f t="shared" si="52"/>
        <v>0</v>
      </c>
      <c r="I156" s="8" t="s">
        <v>318</v>
      </c>
      <c r="J156" s="9">
        <v>500</v>
      </c>
      <c r="K156" s="9">
        <v>0</v>
      </c>
      <c r="L156" s="9">
        <v>0</v>
      </c>
      <c r="M156" s="9">
        <v>-500</v>
      </c>
      <c r="N156" s="7">
        <f t="shared" si="53"/>
        <v>0</v>
      </c>
      <c r="O156" s="8" t="s">
        <v>318</v>
      </c>
      <c r="P156" s="9">
        <v>0</v>
      </c>
      <c r="Q156" s="9">
        <v>0</v>
      </c>
      <c r="R156" s="9">
        <v>0</v>
      </c>
      <c r="S156" s="8" t="s">
        <v>318</v>
      </c>
      <c r="T156" s="9">
        <v>0</v>
      </c>
      <c r="U156" s="9">
        <v>500</v>
      </c>
      <c r="V156" s="8" t="s">
        <v>318</v>
      </c>
      <c r="W156" s="9">
        <v>0</v>
      </c>
      <c r="X156" s="9">
        <f t="shared" si="56"/>
        <v>500</v>
      </c>
      <c r="Y156" s="9">
        <f t="shared" si="57"/>
        <v>-500</v>
      </c>
      <c r="Z156" s="7">
        <f t="shared" si="54"/>
        <v>0</v>
      </c>
      <c r="AA156" s="8" t="s">
        <v>318</v>
      </c>
    </row>
    <row r="157" spans="1:27" hidden="1" outlineLevel="1" x14ac:dyDescent="0.25">
      <c r="A157" t="s">
        <v>318</v>
      </c>
      <c r="B157" s="8" t="s">
        <v>318</v>
      </c>
      <c r="C157" s="8" t="s">
        <v>277</v>
      </c>
      <c r="D157" s="9">
        <v>0</v>
      </c>
      <c r="E157" s="9">
        <v>0</v>
      </c>
      <c r="F157" s="9">
        <v>0</v>
      </c>
      <c r="G157" s="9">
        <v>0</v>
      </c>
      <c r="H157" s="7">
        <f t="shared" si="52"/>
        <v>0</v>
      </c>
      <c r="I157" s="8" t="s">
        <v>318</v>
      </c>
      <c r="J157" s="9">
        <v>827</v>
      </c>
      <c r="K157" s="9">
        <v>1216</v>
      </c>
      <c r="L157" s="9">
        <v>0</v>
      </c>
      <c r="M157" s="9">
        <v>389</v>
      </c>
      <c r="N157" s="7">
        <f t="shared" si="53"/>
        <v>0.68009868421052633</v>
      </c>
      <c r="O157" s="8" t="s">
        <v>318</v>
      </c>
      <c r="P157" s="9">
        <v>1216</v>
      </c>
      <c r="Q157" s="9">
        <v>1216</v>
      </c>
      <c r="R157" s="9">
        <v>0</v>
      </c>
      <c r="S157" s="8" t="s">
        <v>318</v>
      </c>
      <c r="T157" s="9">
        <v>1216</v>
      </c>
      <c r="U157" s="9">
        <v>827</v>
      </c>
      <c r="V157" s="8" t="s">
        <v>318</v>
      </c>
      <c r="W157" s="9">
        <v>0</v>
      </c>
      <c r="X157" s="9">
        <f t="shared" si="56"/>
        <v>827</v>
      </c>
      <c r="Y157" s="9">
        <f t="shared" si="57"/>
        <v>389</v>
      </c>
      <c r="Z157" s="7">
        <f t="shared" si="54"/>
        <v>0.31990131578947367</v>
      </c>
      <c r="AA157" s="8" t="s">
        <v>318</v>
      </c>
    </row>
    <row r="158" spans="1:27" hidden="1" outlineLevel="1" x14ac:dyDescent="0.25">
      <c r="A158" t="s">
        <v>318</v>
      </c>
      <c r="B158" s="8" t="s">
        <v>318</v>
      </c>
      <c r="C158" s="8" t="s">
        <v>278</v>
      </c>
      <c r="D158" s="9">
        <v>183.94</v>
      </c>
      <c r="E158" s="9">
        <v>79.17</v>
      </c>
      <c r="F158" s="9">
        <v>0</v>
      </c>
      <c r="G158" s="9">
        <v>-104.77</v>
      </c>
      <c r="H158" s="7">
        <f t="shared" si="52"/>
        <v>2.3233548061134268</v>
      </c>
      <c r="I158" s="8" t="s">
        <v>318</v>
      </c>
      <c r="J158" s="9">
        <v>1221.1099999999999</v>
      </c>
      <c r="K158" s="9">
        <v>950</v>
      </c>
      <c r="L158" s="9">
        <v>0</v>
      </c>
      <c r="M158" s="9">
        <v>-271.11</v>
      </c>
      <c r="N158" s="7">
        <f t="shared" si="53"/>
        <v>1.285378947368421</v>
      </c>
      <c r="O158" s="8" t="s">
        <v>318</v>
      </c>
      <c r="P158" s="9">
        <v>950</v>
      </c>
      <c r="Q158" s="9">
        <v>950</v>
      </c>
      <c r="R158" s="9">
        <v>0</v>
      </c>
      <c r="S158" s="8" t="s">
        <v>318</v>
      </c>
      <c r="T158" s="9">
        <v>950</v>
      </c>
      <c r="U158" s="9">
        <v>1221.1099999999999</v>
      </c>
      <c r="V158" s="8" t="s">
        <v>318</v>
      </c>
      <c r="W158" s="9">
        <v>0</v>
      </c>
      <c r="X158" s="9">
        <f t="shared" si="56"/>
        <v>1221.1099999999999</v>
      </c>
      <c r="Y158" s="9">
        <f t="shared" si="57"/>
        <v>-271.1099999999999</v>
      </c>
      <c r="Z158" s="7">
        <f t="shared" si="54"/>
        <v>-0.28537894736842095</v>
      </c>
      <c r="AA158" s="8" t="s">
        <v>318</v>
      </c>
    </row>
    <row r="159" spans="1:27" hidden="1" outlineLevel="1" x14ac:dyDescent="0.25">
      <c r="A159" t="s">
        <v>318</v>
      </c>
      <c r="B159" s="8" t="s">
        <v>318</v>
      </c>
      <c r="C159" s="8" t="s">
        <v>279</v>
      </c>
      <c r="D159" s="9">
        <v>0</v>
      </c>
      <c r="E159" s="9">
        <v>0</v>
      </c>
      <c r="F159" s="9">
        <v>0</v>
      </c>
      <c r="G159" s="9">
        <v>0</v>
      </c>
      <c r="H159" s="7">
        <f t="shared" si="52"/>
        <v>0</v>
      </c>
      <c r="I159" s="8" t="s">
        <v>318</v>
      </c>
      <c r="J159" s="9">
        <v>1008</v>
      </c>
      <c r="K159" s="9">
        <v>1010</v>
      </c>
      <c r="L159" s="9">
        <v>0</v>
      </c>
      <c r="M159" s="9">
        <v>2</v>
      </c>
      <c r="N159" s="7">
        <f t="shared" si="53"/>
        <v>0.99801980198019802</v>
      </c>
      <c r="O159" s="8" t="s">
        <v>318</v>
      </c>
      <c r="P159" s="9">
        <v>1015.28</v>
      </c>
      <c r="Q159" s="9">
        <v>1010</v>
      </c>
      <c r="R159" s="9">
        <v>5.28</v>
      </c>
      <c r="S159" s="8" t="s">
        <v>318</v>
      </c>
      <c r="T159" s="9">
        <v>1010</v>
      </c>
      <c r="U159" s="9">
        <v>1008</v>
      </c>
      <c r="V159" s="8" t="s">
        <v>318</v>
      </c>
      <c r="W159" s="9">
        <v>0</v>
      </c>
      <c r="X159" s="9">
        <f t="shared" si="56"/>
        <v>1008</v>
      </c>
      <c r="Y159" s="9">
        <f t="shared" si="57"/>
        <v>2</v>
      </c>
      <c r="Z159" s="7">
        <f t="shared" si="54"/>
        <v>1.9801980198019802E-3</v>
      </c>
      <c r="AA159" s="8" t="s">
        <v>318</v>
      </c>
    </row>
    <row r="160" spans="1:27" hidden="1" outlineLevel="1" x14ac:dyDescent="0.25">
      <c r="A160" t="s">
        <v>318</v>
      </c>
      <c r="B160" s="8" t="s">
        <v>318</v>
      </c>
      <c r="C160" s="8" t="s">
        <v>281</v>
      </c>
      <c r="D160" s="9">
        <v>0</v>
      </c>
      <c r="E160" s="9">
        <v>0</v>
      </c>
      <c r="F160" s="9">
        <v>0</v>
      </c>
      <c r="G160" s="9">
        <v>0</v>
      </c>
      <c r="H160" s="7">
        <f t="shared" si="52"/>
        <v>0</v>
      </c>
      <c r="I160" s="8" t="s">
        <v>318</v>
      </c>
      <c r="J160" s="9">
        <v>0</v>
      </c>
      <c r="K160" s="9">
        <v>1263.92</v>
      </c>
      <c r="L160" s="9">
        <v>0</v>
      </c>
      <c r="M160" s="9">
        <v>1263.92</v>
      </c>
      <c r="N160" s="7">
        <f t="shared" si="53"/>
        <v>0</v>
      </c>
      <c r="O160" s="8" t="s">
        <v>318</v>
      </c>
      <c r="P160" s="9">
        <v>1263.92</v>
      </c>
      <c r="Q160" s="9">
        <v>1263.92</v>
      </c>
      <c r="R160" s="9">
        <v>0</v>
      </c>
      <c r="S160" s="8" t="s">
        <v>318</v>
      </c>
      <c r="T160" s="9">
        <v>1263.92</v>
      </c>
      <c r="U160" s="9">
        <v>0</v>
      </c>
      <c r="V160" s="8" t="s">
        <v>318</v>
      </c>
      <c r="W160" s="9">
        <v>0</v>
      </c>
      <c r="X160" s="9">
        <f t="shared" si="56"/>
        <v>0</v>
      </c>
      <c r="Y160" s="9">
        <f t="shared" si="57"/>
        <v>1263.92</v>
      </c>
      <c r="Z160" s="7">
        <f t="shared" si="54"/>
        <v>1</v>
      </c>
      <c r="AA160" s="8" t="s">
        <v>318</v>
      </c>
    </row>
    <row r="161" spans="1:27" hidden="1" outlineLevel="1" x14ac:dyDescent="0.25">
      <c r="A161" t="s">
        <v>318</v>
      </c>
      <c r="B161" s="8" t="s">
        <v>318</v>
      </c>
      <c r="C161" s="8" t="s">
        <v>282</v>
      </c>
      <c r="D161" s="9">
        <v>0</v>
      </c>
      <c r="E161" s="9">
        <v>9</v>
      </c>
      <c r="F161" s="9">
        <v>0</v>
      </c>
      <c r="G161" s="9">
        <v>9</v>
      </c>
      <c r="H161" s="7">
        <f t="shared" si="52"/>
        <v>0</v>
      </c>
      <c r="I161" s="8" t="s">
        <v>318</v>
      </c>
      <c r="J161" s="9">
        <v>126.67</v>
      </c>
      <c r="K161" s="9">
        <v>1351.2</v>
      </c>
      <c r="L161" s="9">
        <v>0</v>
      </c>
      <c r="M161" s="9">
        <v>1224.53</v>
      </c>
      <c r="N161" s="7">
        <f t="shared" si="53"/>
        <v>9.3746299585553583E-2</v>
      </c>
      <c r="O161" s="8" t="s">
        <v>318</v>
      </c>
      <c r="P161" s="9">
        <v>1243.2</v>
      </c>
      <c r="Q161" s="9">
        <v>1351.2</v>
      </c>
      <c r="R161" s="9">
        <v>-108</v>
      </c>
      <c r="S161" s="8" t="s">
        <v>318</v>
      </c>
      <c r="T161" s="9">
        <v>1351.2</v>
      </c>
      <c r="U161" s="9">
        <v>126.67</v>
      </c>
      <c r="V161" s="8" t="s">
        <v>318</v>
      </c>
      <c r="W161" s="9">
        <v>0</v>
      </c>
      <c r="X161" s="9">
        <f t="shared" si="56"/>
        <v>126.67</v>
      </c>
      <c r="Y161" s="9">
        <f t="shared" si="57"/>
        <v>1224.53</v>
      </c>
      <c r="Z161" s="7">
        <f t="shared" si="54"/>
        <v>0.90625370041444642</v>
      </c>
      <c r="AA161" s="8" t="s">
        <v>318</v>
      </c>
    </row>
    <row r="162" spans="1:27" collapsed="1" x14ac:dyDescent="0.25">
      <c r="A162" t="s">
        <v>318</v>
      </c>
      <c r="B162" s="25" t="s">
        <v>286</v>
      </c>
      <c r="C162" s="25"/>
      <c r="D162" s="16">
        <f>SUM(D163:D165)</f>
        <v>209.59</v>
      </c>
      <c r="E162" s="16">
        <f>SUM(E163:E165)</f>
        <v>0</v>
      </c>
      <c r="F162" s="16">
        <f>SUM(F163:F165)</f>
        <v>0</v>
      </c>
      <c r="G162" s="16">
        <f>SUM(G163:G165)</f>
        <v>-209.59</v>
      </c>
      <c r="H162" s="17">
        <f t="shared" si="52"/>
        <v>0</v>
      </c>
      <c r="I162" s="15" t="s">
        <v>318</v>
      </c>
      <c r="J162" s="16">
        <f>SUM(J163:J165)</f>
        <v>1334.95</v>
      </c>
      <c r="K162" s="16">
        <f>SUM(K163:K165)</f>
        <v>850</v>
      </c>
      <c r="L162" s="16">
        <f>SUM(L163:L165)</f>
        <v>0</v>
      </c>
      <c r="M162" s="16">
        <f>SUM(M163:M165)</f>
        <v>-484.95</v>
      </c>
      <c r="N162" s="17">
        <f t="shared" si="53"/>
        <v>1.570529411764706</v>
      </c>
      <c r="O162" s="15" t="s">
        <v>318</v>
      </c>
      <c r="P162" s="16">
        <f>SUM(P163:P165)</f>
        <v>849.98</v>
      </c>
      <c r="Q162" s="16">
        <f>SUM(Q163:Q165)</f>
        <v>850</v>
      </c>
      <c r="R162" s="16">
        <f>SUM(R163:R165)</f>
        <v>-0.02</v>
      </c>
      <c r="S162" s="15" t="s">
        <v>318</v>
      </c>
      <c r="T162" s="16">
        <f t="shared" ref="T162:Y162" si="58">SUM(T163:T165)</f>
        <v>850</v>
      </c>
      <c r="U162" s="16">
        <f t="shared" si="58"/>
        <v>1334.95</v>
      </c>
      <c r="V162" s="16">
        <f t="shared" si="58"/>
        <v>0</v>
      </c>
      <c r="W162" s="16">
        <f t="shared" si="58"/>
        <v>0</v>
      </c>
      <c r="X162" s="16">
        <f t="shared" si="58"/>
        <v>1334.95</v>
      </c>
      <c r="Y162" s="16">
        <f t="shared" si="58"/>
        <v>-484.95</v>
      </c>
      <c r="Z162" s="17">
        <f t="shared" si="54"/>
        <v>-0.57052941176470584</v>
      </c>
      <c r="AA162" s="16"/>
    </row>
    <row r="163" spans="1:27" hidden="1" outlineLevel="1" x14ac:dyDescent="0.25">
      <c r="A163" t="s">
        <v>318</v>
      </c>
      <c r="B163" s="8" t="s">
        <v>318</v>
      </c>
      <c r="C163" s="8" t="s">
        <v>287</v>
      </c>
      <c r="D163" s="9">
        <v>94.9</v>
      </c>
      <c r="E163" s="9">
        <v>0</v>
      </c>
      <c r="F163" s="9">
        <v>0</v>
      </c>
      <c r="G163" s="9">
        <v>-94.9</v>
      </c>
      <c r="H163" s="7">
        <f t="shared" si="52"/>
        <v>0</v>
      </c>
      <c r="I163" s="8" t="s">
        <v>318</v>
      </c>
      <c r="J163" s="9">
        <v>754.26</v>
      </c>
      <c r="K163" s="9">
        <v>600</v>
      </c>
      <c r="L163" s="9">
        <v>0</v>
      </c>
      <c r="M163" s="9">
        <v>-154.26</v>
      </c>
      <c r="N163" s="7">
        <f t="shared" si="53"/>
        <v>1.2570999999999999</v>
      </c>
      <c r="O163" s="8" t="s">
        <v>318</v>
      </c>
      <c r="P163" s="9">
        <v>599.98</v>
      </c>
      <c r="Q163" s="9">
        <v>600</v>
      </c>
      <c r="R163" s="9">
        <v>-0.02</v>
      </c>
      <c r="S163" s="8" t="s">
        <v>318</v>
      </c>
      <c r="T163" s="9">
        <v>600</v>
      </c>
      <c r="U163" s="9">
        <v>754.26</v>
      </c>
      <c r="V163" s="8" t="s">
        <v>318</v>
      </c>
      <c r="W163" s="9">
        <v>0</v>
      </c>
      <c r="X163" s="9">
        <f>U163+IF(V163 = "", 0, V163)+W163</f>
        <v>754.26</v>
      </c>
      <c r="Y163" s="9">
        <f>T163-X163</f>
        <v>-154.26</v>
      </c>
      <c r="Z163" s="7">
        <f t="shared" si="54"/>
        <v>-0.2571</v>
      </c>
      <c r="AA163" s="8" t="s">
        <v>318</v>
      </c>
    </row>
    <row r="164" spans="1:27" hidden="1" outlineLevel="1" x14ac:dyDescent="0.25">
      <c r="A164" t="s">
        <v>318</v>
      </c>
      <c r="B164" s="8" t="s">
        <v>318</v>
      </c>
      <c r="C164" s="8" t="s">
        <v>288</v>
      </c>
      <c r="D164" s="9">
        <v>114.69</v>
      </c>
      <c r="E164" s="9">
        <v>0</v>
      </c>
      <c r="F164" s="9">
        <v>0</v>
      </c>
      <c r="G164" s="9">
        <v>-114.69</v>
      </c>
      <c r="H164" s="7">
        <f t="shared" si="52"/>
        <v>0</v>
      </c>
      <c r="I164" s="8" t="s">
        <v>318</v>
      </c>
      <c r="J164" s="9">
        <v>114.69</v>
      </c>
      <c r="K164" s="9">
        <v>0</v>
      </c>
      <c r="L164" s="9">
        <v>0</v>
      </c>
      <c r="M164" s="9">
        <v>-114.69</v>
      </c>
      <c r="N164" s="7">
        <f t="shared" si="53"/>
        <v>0</v>
      </c>
      <c r="O164" s="8" t="s">
        <v>318</v>
      </c>
      <c r="P164" s="9">
        <v>0</v>
      </c>
      <c r="Q164" s="9">
        <v>0</v>
      </c>
      <c r="R164" s="9">
        <v>0</v>
      </c>
      <c r="S164" s="8" t="s">
        <v>318</v>
      </c>
      <c r="T164" s="9">
        <v>0</v>
      </c>
      <c r="U164" s="9">
        <v>114.69</v>
      </c>
      <c r="V164" s="8" t="s">
        <v>318</v>
      </c>
      <c r="W164" s="9">
        <v>0</v>
      </c>
      <c r="X164" s="9">
        <f>U164+IF(V164 = "", 0, V164)+W164</f>
        <v>114.69</v>
      </c>
      <c r="Y164" s="9">
        <f>T164-X164</f>
        <v>-114.69</v>
      </c>
      <c r="Z164" s="7">
        <f t="shared" si="54"/>
        <v>0</v>
      </c>
      <c r="AA164" s="8" t="s">
        <v>318</v>
      </c>
    </row>
    <row r="165" spans="1:27" hidden="1" outlineLevel="1" x14ac:dyDescent="0.25">
      <c r="A165" t="s">
        <v>318</v>
      </c>
      <c r="B165" s="8" t="s">
        <v>318</v>
      </c>
      <c r="C165" s="8" t="s">
        <v>289</v>
      </c>
      <c r="D165" s="9">
        <v>0</v>
      </c>
      <c r="E165" s="9">
        <v>0</v>
      </c>
      <c r="F165" s="9">
        <v>0</v>
      </c>
      <c r="G165" s="9">
        <v>0</v>
      </c>
      <c r="H165" s="7">
        <f t="shared" si="52"/>
        <v>0</v>
      </c>
      <c r="I165" s="8" t="s">
        <v>318</v>
      </c>
      <c r="J165" s="9">
        <v>466</v>
      </c>
      <c r="K165" s="9">
        <v>250</v>
      </c>
      <c r="L165" s="9">
        <v>0</v>
      </c>
      <c r="M165" s="9">
        <v>-216</v>
      </c>
      <c r="N165" s="7">
        <f t="shared" si="53"/>
        <v>1.8640000000000001</v>
      </c>
      <c r="O165" s="8" t="s">
        <v>318</v>
      </c>
      <c r="P165" s="9">
        <v>250</v>
      </c>
      <c r="Q165" s="9">
        <v>250</v>
      </c>
      <c r="R165" s="9">
        <v>0</v>
      </c>
      <c r="S165" s="8" t="s">
        <v>318</v>
      </c>
      <c r="T165" s="9">
        <v>250</v>
      </c>
      <c r="U165" s="9">
        <v>466</v>
      </c>
      <c r="V165" s="8" t="s">
        <v>318</v>
      </c>
      <c r="W165" s="9">
        <v>0</v>
      </c>
      <c r="X165" s="9">
        <f>U165+IF(V165 = "", 0, V165)+W165</f>
        <v>466</v>
      </c>
      <c r="Y165" s="9">
        <f>T165-X165</f>
        <v>-216</v>
      </c>
      <c r="Z165" s="7">
        <f t="shared" si="54"/>
        <v>-0.86399999999999999</v>
      </c>
      <c r="AA165" s="8" t="s">
        <v>318</v>
      </c>
    </row>
    <row r="166" spans="1:27" collapsed="1" x14ac:dyDescent="0.25">
      <c r="A166" t="s">
        <v>318</v>
      </c>
      <c r="B166" s="25" t="s">
        <v>290</v>
      </c>
      <c r="C166" s="25"/>
      <c r="D166" s="16">
        <f>SUM(D167:D168)</f>
        <v>7.56</v>
      </c>
      <c r="E166" s="16">
        <f>SUM(E167:E168)</f>
        <v>390.83</v>
      </c>
      <c r="F166" s="16">
        <f>SUM(F167:F168)</f>
        <v>0</v>
      </c>
      <c r="G166" s="16">
        <f>SUM(G167:G168)</f>
        <v>383.27</v>
      </c>
      <c r="H166" s="17">
        <f t="shared" si="52"/>
        <v>1.9343448558196658E-2</v>
      </c>
      <c r="I166" s="15" t="s">
        <v>318</v>
      </c>
      <c r="J166" s="16">
        <f>SUM(J167:J168)</f>
        <v>31155.42</v>
      </c>
      <c r="K166" s="16">
        <f>SUM(K167:K168)</f>
        <v>39390</v>
      </c>
      <c r="L166" s="16">
        <f>SUM(L167:L168)</f>
        <v>0</v>
      </c>
      <c r="M166" s="16">
        <f>SUM(M167:M168)</f>
        <v>8234.58</v>
      </c>
      <c r="N166" s="17">
        <f t="shared" si="53"/>
        <v>0.79094744859101296</v>
      </c>
      <c r="O166" s="15" t="s">
        <v>318</v>
      </c>
      <c r="P166" s="16">
        <f>SUM(P167:P168)</f>
        <v>39200</v>
      </c>
      <c r="Q166" s="16">
        <f>SUM(Q167:Q168)</f>
        <v>39390</v>
      </c>
      <c r="R166" s="16">
        <f>SUM(R167:R168)</f>
        <v>-190</v>
      </c>
      <c r="S166" s="15" t="s">
        <v>318</v>
      </c>
      <c r="T166" s="16">
        <f t="shared" ref="T166:Y166" si="59">SUM(T167:T168)</f>
        <v>39390</v>
      </c>
      <c r="U166" s="16">
        <f t="shared" si="59"/>
        <v>31155.42</v>
      </c>
      <c r="V166" s="16">
        <f t="shared" si="59"/>
        <v>0</v>
      </c>
      <c r="W166" s="16">
        <f t="shared" si="59"/>
        <v>0</v>
      </c>
      <c r="X166" s="16">
        <f t="shared" si="59"/>
        <v>31155.42</v>
      </c>
      <c r="Y166" s="16">
        <f t="shared" si="59"/>
        <v>8234.5800000000017</v>
      </c>
      <c r="Z166" s="17">
        <f t="shared" si="54"/>
        <v>0.2090525514089871</v>
      </c>
      <c r="AA166" s="16"/>
    </row>
    <row r="167" spans="1:27" hidden="1" outlineLevel="1" x14ac:dyDescent="0.25">
      <c r="A167" t="s">
        <v>318</v>
      </c>
      <c r="B167" s="8" t="s">
        <v>318</v>
      </c>
      <c r="C167" s="8" t="s">
        <v>291</v>
      </c>
      <c r="D167" s="9">
        <v>0</v>
      </c>
      <c r="E167" s="9">
        <v>375</v>
      </c>
      <c r="F167" s="9">
        <v>0</v>
      </c>
      <c r="G167" s="9">
        <v>375</v>
      </c>
      <c r="H167" s="7">
        <f t="shared" si="52"/>
        <v>0</v>
      </c>
      <c r="I167" s="8" t="s">
        <v>318</v>
      </c>
      <c r="J167" s="9">
        <v>30951.42</v>
      </c>
      <c r="K167" s="9">
        <v>39200</v>
      </c>
      <c r="L167" s="9">
        <v>0</v>
      </c>
      <c r="M167" s="9">
        <v>8248.58</v>
      </c>
      <c r="N167" s="7">
        <f t="shared" si="53"/>
        <v>0.78957704081632651</v>
      </c>
      <c r="O167" s="8" t="s">
        <v>318</v>
      </c>
      <c r="P167" s="9">
        <v>39200</v>
      </c>
      <c r="Q167" s="9">
        <v>39200</v>
      </c>
      <c r="R167" s="9">
        <v>0</v>
      </c>
      <c r="S167" s="8" t="s">
        <v>318</v>
      </c>
      <c r="T167" s="9">
        <v>39200</v>
      </c>
      <c r="U167" s="9">
        <v>30951.42</v>
      </c>
      <c r="V167" s="8" t="s">
        <v>318</v>
      </c>
      <c r="W167" s="9">
        <v>0</v>
      </c>
      <c r="X167" s="9">
        <f>U167+IF(V167 = "", 0, V167)+W167</f>
        <v>30951.42</v>
      </c>
      <c r="Y167" s="9">
        <f>T167-X167</f>
        <v>8248.5800000000017</v>
      </c>
      <c r="Z167" s="7">
        <f t="shared" si="54"/>
        <v>0.21042295918367351</v>
      </c>
      <c r="AA167" s="8" t="s">
        <v>318</v>
      </c>
    </row>
    <row r="168" spans="1:27" hidden="1" outlineLevel="1" x14ac:dyDescent="0.25">
      <c r="A168" t="s">
        <v>318</v>
      </c>
      <c r="B168" s="8" t="s">
        <v>318</v>
      </c>
      <c r="C168" s="8" t="s">
        <v>292</v>
      </c>
      <c r="D168" s="9">
        <v>7.56</v>
      </c>
      <c r="E168" s="9">
        <v>15.83</v>
      </c>
      <c r="F168" s="9">
        <v>0</v>
      </c>
      <c r="G168" s="9">
        <v>8.27</v>
      </c>
      <c r="H168" s="7">
        <f t="shared" si="52"/>
        <v>0.47757422615287426</v>
      </c>
      <c r="I168" s="8" t="s">
        <v>318</v>
      </c>
      <c r="J168" s="9">
        <v>204</v>
      </c>
      <c r="K168" s="9">
        <v>190</v>
      </c>
      <c r="L168" s="9">
        <v>0</v>
      </c>
      <c r="M168" s="9">
        <v>-14</v>
      </c>
      <c r="N168" s="7">
        <f t="shared" si="53"/>
        <v>1.0736842105263158</v>
      </c>
      <c r="O168" s="8" t="s">
        <v>318</v>
      </c>
      <c r="P168" s="9">
        <v>0</v>
      </c>
      <c r="Q168" s="9">
        <v>190</v>
      </c>
      <c r="R168" s="9">
        <v>-190</v>
      </c>
      <c r="S168" s="8" t="s">
        <v>318</v>
      </c>
      <c r="T168" s="9">
        <v>190</v>
      </c>
      <c r="U168" s="9">
        <v>204</v>
      </c>
      <c r="V168" s="8" t="s">
        <v>318</v>
      </c>
      <c r="W168" s="9">
        <v>0</v>
      </c>
      <c r="X168" s="9">
        <f>U168+IF(V168 = "", 0, V168)+W168</f>
        <v>204</v>
      </c>
      <c r="Y168" s="9">
        <f>T168-X168</f>
        <v>-14</v>
      </c>
      <c r="Z168" s="7">
        <f t="shared" si="54"/>
        <v>-7.3684210526315783E-2</v>
      </c>
      <c r="AA168" s="8" t="s">
        <v>318</v>
      </c>
    </row>
    <row r="169" spans="1:27" collapsed="1" x14ac:dyDescent="0.25">
      <c r="A169" t="s">
        <v>318</v>
      </c>
      <c r="B169" s="25" t="s">
        <v>293</v>
      </c>
      <c r="C169" s="25"/>
      <c r="D169" s="16">
        <f>SUM(D170:D170)</f>
        <v>0</v>
      </c>
      <c r="E169" s="16">
        <f>SUM(E170:E170)</f>
        <v>0</v>
      </c>
      <c r="F169" s="16">
        <f>SUM(F170:F170)</f>
        <v>0</v>
      </c>
      <c r="G169" s="16">
        <f>SUM(G170:G170)</f>
        <v>0</v>
      </c>
      <c r="H169" s="17">
        <f t="shared" si="52"/>
        <v>0</v>
      </c>
      <c r="I169" s="15" t="s">
        <v>318</v>
      </c>
      <c r="J169" s="16">
        <f>SUM(J170:J170)</f>
        <v>23.49</v>
      </c>
      <c r="K169" s="16">
        <f>SUM(K170:K170)</f>
        <v>150</v>
      </c>
      <c r="L169" s="16">
        <f>SUM(L170:L170)</f>
        <v>0</v>
      </c>
      <c r="M169" s="16">
        <f>SUM(M170:M170)</f>
        <v>126.51</v>
      </c>
      <c r="N169" s="17">
        <f t="shared" si="53"/>
        <v>0.15659999999999999</v>
      </c>
      <c r="O169" s="15" t="s">
        <v>318</v>
      </c>
      <c r="P169" s="16">
        <f>SUM(P170:P170)</f>
        <v>259</v>
      </c>
      <c r="Q169" s="16">
        <f>SUM(Q170:Q170)</f>
        <v>150</v>
      </c>
      <c r="R169" s="16">
        <f>SUM(R170:R170)</f>
        <v>109</v>
      </c>
      <c r="S169" s="15" t="s">
        <v>318</v>
      </c>
      <c r="T169" s="16">
        <f t="shared" ref="T169:Y169" si="60">SUM(T170:T170)</f>
        <v>150</v>
      </c>
      <c r="U169" s="16">
        <f t="shared" si="60"/>
        <v>23.49</v>
      </c>
      <c r="V169" s="16">
        <f t="shared" si="60"/>
        <v>0</v>
      </c>
      <c r="W169" s="16">
        <f t="shared" si="60"/>
        <v>0</v>
      </c>
      <c r="X169" s="16">
        <f t="shared" si="60"/>
        <v>23.49</v>
      </c>
      <c r="Y169" s="16">
        <f t="shared" si="60"/>
        <v>126.51</v>
      </c>
      <c r="Z169" s="17">
        <f t="shared" si="54"/>
        <v>0.84340000000000004</v>
      </c>
      <c r="AA169" s="16"/>
    </row>
    <row r="170" spans="1:27" hidden="1" outlineLevel="1" x14ac:dyDescent="0.25">
      <c r="A170" t="s">
        <v>318</v>
      </c>
      <c r="B170" s="8" t="s">
        <v>318</v>
      </c>
      <c r="C170" s="8" t="s">
        <v>294</v>
      </c>
      <c r="D170" s="9">
        <v>0</v>
      </c>
      <c r="E170" s="9">
        <v>0</v>
      </c>
      <c r="F170" s="9">
        <v>0</v>
      </c>
      <c r="G170" s="9">
        <v>0</v>
      </c>
      <c r="H170" s="7">
        <f t="shared" si="52"/>
        <v>0</v>
      </c>
      <c r="I170" s="8" t="s">
        <v>318</v>
      </c>
      <c r="J170" s="9">
        <v>23.49</v>
      </c>
      <c r="K170" s="9">
        <v>150</v>
      </c>
      <c r="L170" s="9">
        <v>0</v>
      </c>
      <c r="M170" s="9">
        <v>126.51</v>
      </c>
      <c r="N170" s="7">
        <f t="shared" si="53"/>
        <v>0.15659999999999999</v>
      </c>
      <c r="O170" s="8" t="s">
        <v>318</v>
      </c>
      <c r="P170" s="9">
        <v>259</v>
      </c>
      <c r="Q170" s="9">
        <v>150</v>
      </c>
      <c r="R170" s="9">
        <v>109</v>
      </c>
      <c r="S170" s="8" t="s">
        <v>318</v>
      </c>
      <c r="T170" s="9">
        <v>150</v>
      </c>
      <c r="U170" s="9">
        <v>23.49</v>
      </c>
      <c r="V170" s="8" t="s">
        <v>318</v>
      </c>
      <c r="W170" s="9">
        <v>0</v>
      </c>
      <c r="X170" s="9">
        <f>U170+IF(V170 = "", 0, V170)+W170</f>
        <v>23.49</v>
      </c>
      <c r="Y170" s="9">
        <f>T170-X170</f>
        <v>126.51</v>
      </c>
      <c r="Z170" s="7">
        <f t="shared" si="54"/>
        <v>0.84340000000000004</v>
      </c>
      <c r="AA170" s="8" t="s">
        <v>318</v>
      </c>
    </row>
    <row r="171" spans="1:27" collapsed="1" x14ac:dyDescent="0.25">
      <c r="A171" t="s">
        <v>318</v>
      </c>
      <c r="B171" s="25" t="s">
        <v>296</v>
      </c>
      <c r="C171" s="25"/>
      <c r="D171" s="16">
        <f>SUM(D172:D173)</f>
        <v>0</v>
      </c>
      <c r="E171" s="16">
        <f>SUM(E172:E173)</f>
        <v>0</v>
      </c>
      <c r="F171" s="16">
        <f>SUM(F172:F173)</f>
        <v>0</v>
      </c>
      <c r="G171" s="16">
        <f>SUM(G172:G173)</f>
        <v>0</v>
      </c>
      <c r="H171" s="17">
        <f t="shared" si="52"/>
        <v>0</v>
      </c>
      <c r="I171" s="15" t="s">
        <v>318</v>
      </c>
      <c r="J171" s="16">
        <f>SUM(J172:J173)</f>
        <v>1475.15</v>
      </c>
      <c r="K171" s="16">
        <f>SUM(K172:K173)</f>
        <v>3000</v>
      </c>
      <c r="L171" s="16">
        <f>SUM(L172:L173)</f>
        <v>0</v>
      </c>
      <c r="M171" s="16">
        <f>SUM(M172:M173)</f>
        <v>1524.85</v>
      </c>
      <c r="N171" s="17">
        <f t="shared" si="53"/>
        <v>0.49171666666666669</v>
      </c>
      <c r="O171" s="15" t="s">
        <v>318</v>
      </c>
      <c r="P171" s="16">
        <f>SUM(P172:P173)</f>
        <v>2152.6799999999998</v>
      </c>
      <c r="Q171" s="16">
        <f>SUM(Q172:Q173)</f>
        <v>3000</v>
      </c>
      <c r="R171" s="16">
        <f>SUM(R172:R173)</f>
        <v>-847.32000000000016</v>
      </c>
      <c r="S171" s="15" t="s">
        <v>318</v>
      </c>
      <c r="T171" s="16">
        <f t="shared" ref="T171:Y171" si="61">SUM(T172:T173)</f>
        <v>3000</v>
      </c>
      <c r="U171" s="16">
        <f t="shared" si="61"/>
        <v>1475.15</v>
      </c>
      <c r="V171" s="16">
        <f t="shared" si="61"/>
        <v>0</v>
      </c>
      <c r="W171" s="16">
        <f t="shared" si="61"/>
        <v>0</v>
      </c>
      <c r="X171" s="16">
        <f t="shared" si="61"/>
        <v>1475.15</v>
      </c>
      <c r="Y171" s="16">
        <f t="shared" si="61"/>
        <v>1524.85</v>
      </c>
      <c r="Z171" s="17">
        <f t="shared" si="54"/>
        <v>0.50828333333333331</v>
      </c>
      <c r="AA171" s="16"/>
    </row>
    <row r="172" spans="1:27" hidden="1" outlineLevel="1" x14ac:dyDescent="0.25">
      <c r="A172" t="s">
        <v>318</v>
      </c>
      <c r="B172" s="8" t="s">
        <v>318</v>
      </c>
      <c r="C172" s="8" t="s">
        <v>297</v>
      </c>
      <c r="D172" s="9">
        <v>0</v>
      </c>
      <c r="E172" s="9">
        <v>0</v>
      </c>
      <c r="F172" s="9">
        <v>0</v>
      </c>
      <c r="G172" s="9">
        <v>0</v>
      </c>
      <c r="H172" s="7">
        <f t="shared" si="52"/>
        <v>0</v>
      </c>
      <c r="I172" s="8" t="s">
        <v>318</v>
      </c>
      <c r="J172" s="9">
        <v>1475.15</v>
      </c>
      <c r="K172" s="9">
        <v>3000</v>
      </c>
      <c r="L172" s="9">
        <v>0</v>
      </c>
      <c r="M172" s="9">
        <v>1524.85</v>
      </c>
      <c r="N172" s="7">
        <f t="shared" si="53"/>
        <v>0.49171666666666669</v>
      </c>
      <c r="O172" s="8" t="s">
        <v>318</v>
      </c>
      <c r="P172" s="9">
        <v>652.67999999999995</v>
      </c>
      <c r="Q172" s="9">
        <v>3000</v>
      </c>
      <c r="R172" s="9">
        <v>-2347.3200000000002</v>
      </c>
      <c r="S172" s="8" t="s">
        <v>318</v>
      </c>
      <c r="T172" s="9">
        <v>3000</v>
      </c>
      <c r="U172" s="9">
        <v>1475.15</v>
      </c>
      <c r="V172" s="8" t="s">
        <v>318</v>
      </c>
      <c r="W172" s="9">
        <v>0</v>
      </c>
      <c r="X172" s="9">
        <f>U172+IF(V172 = "", 0, V172)+W172</f>
        <v>1475.15</v>
      </c>
      <c r="Y172" s="9">
        <f>T172-X172</f>
        <v>1524.85</v>
      </c>
      <c r="Z172" s="7">
        <f t="shared" si="54"/>
        <v>0.50828333333333331</v>
      </c>
      <c r="AA172" s="8" t="s">
        <v>318</v>
      </c>
    </row>
    <row r="173" spans="1:27" hidden="1" outlineLevel="1" x14ac:dyDescent="0.25">
      <c r="A173" t="s">
        <v>318</v>
      </c>
      <c r="B173" s="8" t="s">
        <v>318</v>
      </c>
      <c r="C173" s="8" t="s">
        <v>298</v>
      </c>
      <c r="D173" s="9">
        <v>0</v>
      </c>
      <c r="E173" s="9">
        <v>0</v>
      </c>
      <c r="F173" s="9">
        <v>0</v>
      </c>
      <c r="G173" s="9">
        <v>0</v>
      </c>
      <c r="H173" s="7">
        <f t="shared" si="52"/>
        <v>0</v>
      </c>
      <c r="I173" s="8" t="s">
        <v>318</v>
      </c>
      <c r="J173" s="9">
        <v>0</v>
      </c>
      <c r="K173" s="9">
        <v>0</v>
      </c>
      <c r="L173" s="9">
        <v>0</v>
      </c>
      <c r="M173" s="9">
        <v>0</v>
      </c>
      <c r="N173" s="7">
        <f t="shared" si="53"/>
        <v>0</v>
      </c>
      <c r="O173" s="8" t="s">
        <v>318</v>
      </c>
      <c r="P173" s="9">
        <v>1500</v>
      </c>
      <c r="Q173" s="9">
        <v>0</v>
      </c>
      <c r="R173" s="9">
        <v>1500</v>
      </c>
      <c r="S173" s="8" t="s">
        <v>318</v>
      </c>
      <c r="T173" s="9">
        <v>0</v>
      </c>
      <c r="U173" s="9">
        <v>0</v>
      </c>
      <c r="V173" s="8" t="s">
        <v>318</v>
      </c>
      <c r="W173" s="9">
        <v>0</v>
      </c>
      <c r="X173" s="9">
        <f>U173+IF(V173 = "", 0, V173)+W173</f>
        <v>0</v>
      </c>
      <c r="Y173" s="9">
        <f>T173-X173</f>
        <v>0</v>
      </c>
      <c r="Z173" s="7">
        <f t="shared" si="54"/>
        <v>0</v>
      </c>
      <c r="AA173" s="8" t="s">
        <v>318</v>
      </c>
    </row>
    <row r="174" spans="1:27" collapsed="1" x14ac:dyDescent="0.25">
      <c r="A174" t="s">
        <v>318</v>
      </c>
      <c r="B174" s="25" t="s">
        <v>303</v>
      </c>
      <c r="C174" s="25"/>
      <c r="D174" s="16">
        <f>SUM(D175:D177)</f>
        <v>0</v>
      </c>
      <c r="E174" s="16">
        <f>SUM(E175:E177)</f>
        <v>250</v>
      </c>
      <c r="F174" s="16">
        <f>SUM(F175:F177)</f>
        <v>0</v>
      </c>
      <c r="G174" s="16">
        <f>SUM(G175:G177)</f>
        <v>250</v>
      </c>
      <c r="H174" s="17">
        <f t="shared" si="52"/>
        <v>0</v>
      </c>
      <c r="I174" s="15" t="s">
        <v>318</v>
      </c>
      <c r="J174" s="16">
        <f>SUM(J175:J177)</f>
        <v>9105.6200000000008</v>
      </c>
      <c r="K174" s="16">
        <f>SUM(K175:K177)</f>
        <v>7529</v>
      </c>
      <c r="L174" s="16">
        <f>SUM(L175:L177)</f>
        <v>0</v>
      </c>
      <c r="M174" s="16">
        <f>SUM(M175:M177)</f>
        <v>-1576.62</v>
      </c>
      <c r="N174" s="17">
        <f t="shared" si="53"/>
        <v>1.2094062956567939</v>
      </c>
      <c r="O174" s="15" t="s">
        <v>318</v>
      </c>
      <c r="P174" s="16">
        <f>SUM(P175:P177)</f>
        <v>5343.02</v>
      </c>
      <c r="Q174" s="16">
        <f>SUM(Q175:Q177)</f>
        <v>7529</v>
      </c>
      <c r="R174" s="16">
        <f>SUM(R175:R177)</f>
        <v>-2185.98</v>
      </c>
      <c r="S174" s="15" t="s">
        <v>318</v>
      </c>
      <c r="T174" s="16">
        <f t="shared" ref="T174:Y174" si="62">SUM(T175:T177)</f>
        <v>7529</v>
      </c>
      <c r="U174" s="16">
        <f t="shared" si="62"/>
        <v>9105.6200000000008</v>
      </c>
      <c r="V174" s="16">
        <f t="shared" si="62"/>
        <v>0</v>
      </c>
      <c r="W174" s="16">
        <f t="shared" si="62"/>
        <v>0</v>
      </c>
      <c r="X174" s="16">
        <f t="shared" si="62"/>
        <v>9105.6200000000008</v>
      </c>
      <c r="Y174" s="16">
        <f t="shared" si="62"/>
        <v>-1576.62</v>
      </c>
      <c r="Z174" s="17">
        <f t="shared" si="54"/>
        <v>-0.20940629565679372</v>
      </c>
      <c r="AA174" s="16"/>
    </row>
    <row r="175" spans="1:27" hidden="1" outlineLevel="1" x14ac:dyDescent="0.25">
      <c r="A175" t="s">
        <v>318</v>
      </c>
      <c r="B175" s="8" t="s">
        <v>318</v>
      </c>
      <c r="C175" s="8" t="s">
        <v>304</v>
      </c>
      <c r="D175" s="9">
        <v>0</v>
      </c>
      <c r="E175" s="9">
        <v>250</v>
      </c>
      <c r="F175" s="9">
        <v>0</v>
      </c>
      <c r="G175" s="9">
        <v>250</v>
      </c>
      <c r="H175" s="7">
        <f t="shared" si="52"/>
        <v>0</v>
      </c>
      <c r="I175" s="8" t="s">
        <v>318</v>
      </c>
      <c r="J175" s="9">
        <v>2892.98</v>
      </c>
      <c r="K175" s="9">
        <v>3000</v>
      </c>
      <c r="L175" s="9">
        <v>0</v>
      </c>
      <c r="M175" s="9">
        <v>107.02</v>
      </c>
      <c r="N175" s="7">
        <f t="shared" si="53"/>
        <v>0.96432666666666667</v>
      </c>
      <c r="O175" s="8" t="s">
        <v>318</v>
      </c>
      <c r="P175" s="9">
        <v>1000</v>
      </c>
      <c r="Q175" s="9">
        <v>3000</v>
      </c>
      <c r="R175" s="9">
        <v>-2000</v>
      </c>
      <c r="S175" s="8" t="s">
        <v>318</v>
      </c>
      <c r="T175" s="9">
        <v>3000</v>
      </c>
      <c r="U175" s="9">
        <v>2892.98</v>
      </c>
      <c r="V175" s="8" t="s">
        <v>318</v>
      </c>
      <c r="W175" s="9">
        <v>0</v>
      </c>
      <c r="X175" s="9">
        <f>U175+IF(V175 = "", 0, V175)+W175</f>
        <v>2892.98</v>
      </c>
      <c r="Y175" s="9">
        <f>T175-X175</f>
        <v>107.01999999999998</v>
      </c>
      <c r="Z175" s="7">
        <f t="shared" si="54"/>
        <v>3.5673333333333328E-2</v>
      </c>
      <c r="AA175" s="8" t="s">
        <v>318</v>
      </c>
    </row>
    <row r="176" spans="1:27" hidden="1" outlineLevel="1" x14ac:dyDescent="0.25">
      <c r="A176" t="s">
        <v>318</v>
      </c>
      <c r="B176" s="8" t="s">
        <v>318</v>
      </c>
      <c r="C176" s="8" t="s">
        <v>310</v>
      </c>
      <c r="D176" s="9">
        <v>0</v>
      </c>
      <c r="E176" s="9">
        <v>0</v>
      </c>
      <c r="F176" s="9">
        <v>0</v>
      </c>
      <c r="G176" s="9">
        <v>0</v>
      </c>
      <c r="H176" s="7">
        <f t="shared" si="52"/>
        <v>0</v>
      </c>
      <c r="I176" s="8" t="s">
        <v>318</v>
      </c>
      <c r="J176" s="9">
        <v>0</v>
      </c>
      <c r="K176" s="9">
        <v>4529</v>
      </c>
      <c r="L176" s="9">
        <v>0</v>
      </c>
      <c r="M176" s="9">
        <v>4529</v>
      </c>
      <c r="N176" s="7">
        <f t="shared" si="53"/>
        <v>0</v>
      </c>
      <c r="O176" s="8" t="s">
        <v>318</v>
      </c>
      <c r="P176" s="9">
        <v>4343.0200000000004</v>
      </c>
      <c r="Q176" s="9">
        <v>4529</v>
      </c>
      <c r="R176" s="9">
        <v>-185.98</v>
      </c>
      <c r="S176" s="8" t="s">
        <v>318</v>
      </c>
      <c r="T176" s="9">
        <v>4529</v>
      </c>
      <c r="U176" s="9">
        <v>0</v>
      </c>
      <c r="V176" s="8" t="s">
        <v>318</v>
      </c>
      <c r="W176" s="9">
        <v>0</v>
      </c>
      <c r="X176" s="9">
        <f>U176+IF(V176 = "", 0, V176)+W176</f>
        <v>0</v>
      </c>
      <c r="Y176" s="9">
        <f>T176-X176</f>
        <v>4529</v>
      </c>
      <c r="Z176" s="7">
        <f t="shared" si="54"/>
        <v>1</v>
      </c>
      <c r="AA176" s="8" t="s">
        <v>318</v>
      </c>
    </row>
    <row r="177" spans="1:27" hidden="1" outlineLevel="1" x14ac:dyDescent="0.25">
      <c r="A177" t="s">
        <v>318</v>
      </c>
      <c r="B177" s="8" t="s">
        <v>318</v>
      </c>
      <c r="C177" s="8" t="s">
        <v>307</v>
      </c>
      <c r="D177" s="9">
        <v>0</v>
      </c>
      <c r="E177" s="9">
        <v>0</v>
      </c>
      <c r="F177" s="9">
        <v>0</v>
      </c>
      <c r="G177" s="9">
        <v>0</v>
      </c>
      <c r="H177" s="7">
        <f t="shared" si="52"/>
        <v>0</v>
      </c>
      <c r="I177" s="8" t="s">
        <v>318</v>
      </c>
      <c r="J177" s="9">
        <v>6212.64</v>
      </c>
      <c r="K177" s="9">
        <v>0</v>
      </c>
      <c r="L177" s="9">
        <v>0</v>
      </c>
      <c r="M177" s="9">
        <v>-6212.64</v>
      </c>
      <c r="N177" s="7">
        <f t="shared" si="53"/>
        <v>0</v>
      </c>
      <c r="O177" s="8" t="s">
        <v>318</v>
      </c>
      <c r="P177" s="9">
        <v>0</v>
      </c>
      <c r="Q177" s="9">
        <v>0</v>
      </c>
      <c r="R177" s="9">
        <v>0</v>
      </c>
      <c r="S177" s="8" t="s">
        <v>318</v>
      </c>
      <c r="T177" s="9">
        <v>0</v>
      </c>
      <c r="U177" s="9">
        <v>6212.64</v>
      </c>
      <c r="V177" s="8" t="s">
        <v>318</v>
      </c>
      <c r="W177" s="9">
        <v>0</v>
      </c>
      <c r="X177" s="9">
        <f>U177+IF(V177 = "", 0, V177)+W177</f>
        <v>6212.64</v>
      </c>
      <c r="Y177" s="9">
        <f>T177-X177</f>
        <v>-6212.64</v>
      </c>
      <c r="Z177" s="7">
        <f t="shared" si="54"/>
        <v>0</v>
      </c>
      <c r="AA177" s="8" t="s">
        <v>318</v>
      </c>
    </row>
    <row r="178" spans="1:27" collapsed="1" x14ac:dyDescent="0.25">
      <c r="A178" t="s">
        <v>318</v>
      </c>
      <c r="B178" s="25" t="s">
        <v>312</v>
      </c>
      <c r="C178" s="25"/>
      <c r="D178" s="16">
        <f>SUM(D179:D179)</f>
        <v>0</v>
      </c>
      <c r="E178" s="16">
        <f>SUM(E179:E179)</f>
        <v>250</v>
      </c>
      <c r="F178" s="16">
        <f>SUM(F179:F179)</f>
        <v>0</v>
      </c>
      <c r="G178" s="16">
        <f>SUM(G179:G179)</f>
        <v>250</v>
      </c>
      <c r="H178" s="17">
        <f t="shared" si="52"/>
        <v>0</v>
      </c>
      <c r="I178" s="15" t="s">
        <v>318</v>
      </c>
      <c r="J178" s="16">
        <f>SUM(J179:J179)</f>
        <v>0</v>
      </c>
      <c r="K178" s="16">
        <f>SUM(K179:K179)</f>
        <v>3000</v>
      </c>
      <c r="L178" s="16">
        <f>SUM(L179:L179)</f>
        <v>0</v>
      </c>
      <c r="M178" s="16">
        <f>SUM(M179:M179)</f>
        <v>3000</v>
      </c>
      <c r="N178" s="17">
        <f t="shared" si="53"/>
        <v>0</v>
      </c>
      <c r="O178" s="15" t="s">
        <v>318</v>
      </c>
      <c r="P178" s="16">
        <f>SUM(P179:P179)</f>
        <v>1000</v>
      </c>
      <c r="Q178" s="16">
        <f>SUM(Q179:Q179)</f>
        <v>3000</v>
      </c>
      <c r="R178" s="16">
        <f>SUM(R179:R179)</f>
        <v>-2000</v>
      </c>
      <c r="S178" s="15" t="s">
        <v>318</v>
      </c>
      <c r="T178" s="16">
        <f t="shared" ref="T178:Y178" si="63">SUM(T179:T179)</f>
        <v>3000</v>
      </c>
      <c r="U178" s="16">
        <f t="shared" si="63"/>
        <v>0</v>
      </c>
      <c r="V178" s="16">
        <f t="shared" si="63"/>
        <v>0</v>
      </c>
      <c r="W178" s="16">
        <f t="shared" si="63"/>
        <v>0</v>
      </c>
      <c r="X178" s="16">
        <f t="shared" si="63"/>
        <v>0</v>
      </c>
      <c r="Y178" s="16">
        <f t="shared" si="63"/>
        <v>3000</v>
      </c>
      <c r="Z178" s="17">
        <f t="shared" si="54"/>
        <v>1</v>
      </c>
      <c r="AA178" s="16"/>
    </row>
    <row r="179" spans="1:27" hidden="1" outlineLevel="1" x14ac:dyDescent="0.25">
      <c r="A179" t="s">
        <v>318</v>
      </c>
      <c r="B179" s="8" t="s">
        <v>318</v>
      </c>
      <c r="C179" s="8" t="s">
        <v>313</v>
      </c>
      <c r="D179" s="9">
        <v>0</v>
      </c>
      <c r="E179" s="9">
        <v>250</v>
      </c>
      <c r="F179" s="9">
        <v>0</v>
      </c>
      <c r="G179" s="9">
        <v>250</v>
      </c>
      <c r="H179" s="7">
        <f t="shared" si="52"/>
        <v>0</v>
      </c>
      <c r="I179" s="8" t="s">
        <v>318</v>
      </c>
      <c r="J179" s="9">
        <v>0</v>
      </c>
      <c r="K179" s="9">
        <v>3000</v>
      </c>
      <c r="L179" s="9">
        <v>0</v>
      </c>
      <c r="M179" s="9">
        <v>3000</v>
      </c>
      <c r="N179" s="7">
        <f t="shared" si="53"/>
        <v>0</v>
      </c>
      <c r="O179" s="8" t="s">
        <v>318</v>
      </c>
      <c r="P179" s="9">
        <v>1000</v>
      </c>
      <c r="Q179" s="9">
        <v>3000</v>
      </c>
      <c r="R179" s="9">
        <v>-2000</v>
      </c>
      <c r="S179" s="8" t="s">
        <v>318</v>
      </c>
      <c r="T179" s="9">
        <v>3000</v>
      </c>
      <c r="U179" s="9">
        <v>0</v>
      </c>
      <c r="V179" s="8" t="s">
        <v>318</v>
      </c>
      <c r="W179" s="9">
        <v>0</v>
      </c>
      <c r="X179" s="9">
        <f>U179+IF(V179 = "", 0, V179)+W179</f>
        <v>0</v>
      </c>
      <c r="Y179" s="9">
        <f>T179-X179</f>
        <v>3000</v>
      </c>
      <c r="Z179" s="7">
        <f t="shared" si="54"/>
        <v>1</v>
      </c>
      <c r="AA179" s="8" t="s">
        <v>318</v>
      </c>
    </row>
    <row r="180" spans="1:27" x14ac:dyDescent="0.25">
      <c r="A180" s="18" t="s">
        <v>318</v>
      </c>
      <c r="B180" s="27" t="s">
        <v>314</v>
      </c>
      <c r="C180" s="27"/>
      <c r="D180" s="11">
        <f>D86+D92+D95+D99+D109+D113+D126+D131+D134+D140+D151+D162+D166+D169+D171+D174+D178</f>
        <v>29230.140000000003</v>
      </c>
      <c r="E180" s="11">
        <f>E86+E92+E95+E99+E109+E113+E126+E131+E134+E140+E151+E162+E166+E169+E171+E174+E178</f>
        <v>18144.22</v>
      </c>
      <c r="F180" s="11">
        <f>F86+F92+F95+F99+F109+F113+F126+F131+F134+F140+F151+F162+F166+F169+F171+F174+F178</f>
        <v>0</v>
      </c>
      <c r="G180" s="11">
        <f>G86+G92+G95+G99+G109+G113+G126+G131+G134+G140+G151+G162+G166+G169+G171+G174+G178</f>
        <v>-11085.92</v>
      </c>
      <c r="H180" s="12">
        <f t="shared" si="52"/>
        <v>1.6109890642860372</v>
      </c>
      <c r="I180" s="19" t="s">
        <v>318</v>
      </c>
      <c r="J180" s="11">
        <f>J86+J92+J95+J99+J109+J113+J126+J131+J134+J140+J151+J162+J166+J169+J171+J174+J178</f>
        <v>211509.84</v>
      </c>
      <c r="K180" s="11">
        <f>K86+K92+K95+K99+K109+K113+K126+K131+K134+K140+K151+K162+K166+K169+K171+K174+K178</f>
        <v>231585.09</v>
      </c>
      <c r="L180" s="11">
        <f>L86+L92+L95+L99+L109+L113+L126+L131+L134+L140+L151+L162+L166+L169+L171+L174+L178</f>
        <v>0</v>
      </c>
      <c r="M180" s="11">
        <f>M86+M92+M95+M99+M109+M113+M126+M131+M134+M140+M151+M162+M166+M169+M171+M174+M178</f>
        <v>20075.25</v>
      </c>
      <c r="N180" s="12">
        <f t="shared" si="53"/>
        <v>0.91331371980812759</v>
      </c>
      <c r="O180" s="19" t="s">
        <v>318</v>
      </c>
      <c r="P180" s="11">
        <f>P86+P92+P95+P99+P109+P113+P126+P131+P134+P140+P151+P162+P166+P169+P171+P174+P178</f>
        <v>218292.38999999998</v>
      </c>
      <c r="Q180" s="11">
        <f>Q86+Q92+Q95+Q99+Q109+Q113+Q126+Q131+Q134+Q140+Q151+Q162+Q166+Q169+Q171+Q174+Q178</f>
        <v>231585.09</v>
      </c>
      <c r="R180" s="11">
        <f>R86+R92+R95+R99+R109+R113+R126+R131+R134+R140+R151+R162+R166+R169+R171+R174+R178</f>
        <v>-13292.699999999999</v>
      </c>
      <c r="S180" s="19" t="s">
        <v>318</v>
      </c>
      <c r="T180" s="11">
        <f t="shared" ref="T180:Y180" si="64">T86+T92+T95+T99+T109+T113+T126+T131+T134+T140+T151+T162+T166+T169+T171+T174+T178</f>
        <v>231585.09</v>
      </c>
      <c r="U180" s="11">
        <f t="shared" si="64"/>
        <v>211509.84</v>
      </c>
      <c r="V180" s="11">
        <f t="shared" si="64"/>
        <v>0</v>
      </c>
      <c r="W180" s="11">
        <f t="shared" si="64"/>
        <v>0</v>
      </c>
      <c r="X180" s="11">
        <f t="shared" si="64"/>
        <v>211509.84</v>
      </c>
      <c r="Y180" s="11">
        <f t="shared" si="64"/>
        <v>20075.25</v>
      </c>
      <c r="Z180" s="12">
        <f t="shared" si="54"/>
        <v>8.6686280191872453E-2</v>
      </c>
      <c r="AA180" s="11"/>
    </row>
    <row r="182" spans="1:27" ht="17.25" x14ac:dyDescent="0.3">
      <c r="A182" s="18" t="s">
        <v>318</v>
      </c>
      <c r="B182" s="26" t="s">
        <v>315</v>
      </c>
      <c r="C182" s="26"/>
      <c r="D182" s="11">
        <f>D83+D180</f>
        <v>75592.02</v>
      </c>
      <c r="E182" s="11">
        <f>E83+E180</f>
        <v>62920.45</v>
      </c>
      <c r="F182" s="11">
        <f>F83+F180</f>
        <v>0</v>
      </c>
      <c r="G182" s="11">
        <f>G83+G180</f>
        <v>-12671.57</v>
      </c>
      <c r="H182" s="12">
        <f>IF(E182&lt;&gt;0, (D182+F182)/E182, 0)</f>
        <v>1.2013903269922579</v>
      </c>
      <c r="I182" s="19" t="s">
        <v>318</v>
      </c>
      <c r="J182" s="11">
        <f>J83+J180</f>
        <v>740715</v>
      </c>
      <c r="K182" s="11">
        <f>K83+K180</f>
        <v>760489.59</v>
      </c>
      <c r="L182" s="11">
        <f>L83+L180</f>
        <v>0</v>
      </c>
      <c r="M182" s="11">
        <f>M83+M180</f>
        <v>19774.59</v>
      </c>
      <c r="N182" s="12">
        <f>IF(K182&lt;&gt;0, (J182+L182)/K182, 0)</f>
        <v>0.97399755333929028</v>
      </c>
      <c r="O182" s="19" t="s">
        <v>318</v>
      </c>
      <c r="P182" s="11">
        <f>P83+P180</f>
        <v>742752.39</v>
      </c>
      <c r="Q182" s="11">
        <f>Q83+Q180</f>
        <v>760489.59</v>
      </c>
      <c r="R182" s="11">
        <f>R83+R180</f>
        <v>-17737.199999999997</v>
      </c>
      <c r="S182" s="19" t="s">
        <v>318</v>
      </c>
      <c r="T182" s="11">
        <f t="shared" ref="T182:Y182" si="65">T83+T180</f>
        <v>760489.59</v>
      </c>
      <c r="U182" s="11">
        <f t="shared" si="65"/>
        <v>740715</v>
      </c>
      <c r="V182" s="11">
        <f t="shared" si="65"/>
        <v>0</v>
      </c>
      <c r="W182" s="11">
        <f t="shared" si="65"/>
        <v>0</v>
      </c>
      <c r="X182" s="11">
        <f t="shared" si="65"/>
        <v>740715</v>
      </c>
      <c r="Y182" s="11">
        <f t="shared" si="65"/>
        <v>19774.590000000004</v>
      </c>
      <c r="Z182" s="12">
        <f>IF(T182&lt;&gt;0, Y182/T182, 0)</f>
        <v>2.6002446660709722E-2</v>
      </c>
      <c r="AA182" s="11"/>
    </row>
    <row r="183" spans="1:27" x14ac:dyDescent="0.25">
      <c r="J183" s="28"/>
      <c r="K183" s="28"/>
      <c r="L183" s="29"/>
      <c r="M183" s="28"/>
    </row>
    <row r="184" spans="1:27" ht="17.25" x14ac:dyDescent="0.3">
      <c r="A184" s="18" t="s">
        <v>318</v>
      </c>
      <c r="B184" s="26" t="s">
        <v>316</v>
      </c>
      <c r="C184" s="26"/>
      <c r="D184" s="11">
        <f>D39+D182</f>
        <v>15105.040000000008</v>
      </c>
      <c r="E184" s="11">
        <f>E39+E182</f>
        <v>7640.7299999999959</v>
      </c>
      <c r="F184" s="11">
        <f>F39+F182</f>
        <v>0</v>
      </c>
      <c r="G184" s="11">
        <f>G39+G182</f>
        <v>-7464.3099999999995</v>
      </c>
      <c r="H184" s="12">
        <f>IF(E184&lt;&gt;0, (D184+F184)/E184, 0)</f>
        <v>1.9769105831510885</v>
      </c>
      <c r="I184" s="19" t="s">
        <v>318</v>
      </c>
      <c r="J184" s="11">
        <f>J39+J182</f>
        <v>-57311.510000000009</v>
      </c>
      <c r="K184" s="11">
        <f>K39+K182</f>
        <v>-8732.1500000000233</v>
      </c>
      <c r="L184" s="11">
        <f>L39+L182</f>
        <v>0</v>
      </c>
      <c r="M184" s="11">
        <f>M39+M182</f>
        <v>48579.360000000001</v>
      </c>
      <c r="N184" s="12">
        <f>IF(K184&lt;&gt;0, (J184+L184)/K184, 0)</f>
        <v>6.5632759400605645</v>
      </c>
      <c r="O184" s="19" t="s">
        <v>318</v>
      </c>
      <c r="P184" s="11">
        <f>P39+P182</f>
        <v>-4878.2399999999907</v>
      </c>
      <c r="Q184" s="11">
        <f>Q39+Q182</f>
        <v>-8732.1500000000233</v>
      </c>
      <c r="R184" s="11">
        <f>R39+R182</f>
        <v>3853.9100000000035</v>
      </c>
      <c r="S184" s="19" t="s">
        <v>318</v>
      </c>
      <c r="T184" s="11">
        <f t="shared" ref="T184:Y184" si="66">T39+T182</f>
        <v>-8732.1500000000233</v>
      </c>
      <c r="U184" s="11">
        <f t="shared" si="66"/>
        <v>-57311.510000000009</v>
      </c>
      <c r="V184" s="11">
        <f t="shared" si="66"/>
        <v>0</v>
      </c>
      <c r="W184" s="11">
        <f t="shared" si="66"/>
        <v>0</v>
      </c>
      <c r="X184" s="11">
        <f t="shared" si="66"/>
        <v>-57311.510000000009</v>
      </c>
      <c r="Y184" s="11">
        <f t="shared" si="66"/>
        <v>48579.360000000059</v>
      </c>
      <c r="Z184" s="12">
        <f>IF(T184&lt;&gt;0, Y184/T184, 0)</f>
        <v>-5.5632759400605725</v>
      </c>
      <c r="AA184" s="11"/>
    </row>
  </sheetData>
  <mergeCells count="41">
    <mergeCell ref="B178:C178"/>
    <mergeCell ref="B180:C180"/>
    <mergeCell ref="B182:C182"/>
    <mergeCell ref="B184:C184"/>
    <mergeCell ref="B162:C162"/>
    <mergeCell ref="B166:C166"/>
    <mergeCell ref="B169:C169"/>
    <mergeCell ref="B171:C171"/>
    <mergeCell ref="B174:C174"/>
    <mergeCell ref="B126:C126"/>
    <mergeCell ref="B131:C131"/>
    <mergeCell ref="B134:C134"/>
    <mergeCell ref="B140:C140"/>
    <mergeCell ref="B151:C151"/>
    <mergeCell ref="B92:C92"/>
    <mergeCell ref="B95:C95"/>
    <mergeCell ref="B99:C99"/>
    <mergeCell ref="B109:C109"/>
    <mergeCell ref="B113:C113"/>
    <mergeCell ref="B63:C63"/>
    <mergeCell ref="B67:C67"/>
    <mergeCell ref="B76:C76"/>
    <mergeCell ref="B83:C83"/>
    <mergeCell ref="B86:C86"/>
    <mergeCell ref="B39:C39"/>
    <mergeCell ref="B44:C44"/>
    <mergeCell ref="B48:C48"/>
    <mergeCell ref="B52:C52"/>
    <mergeCell ref="B54:C54"/>
    <mergeCell ref="B11:C11"/>
    <mergeCell ref="B13:C13"/>
    <mergeCell ref="B21:C21"/>
    <mergeCell ref="B24:C24"/>
    <mergeCell ref="B35:C35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A1:AA195"/>
  <sheetViews>
    <sheetView showGridLines="0" topLeftCell="A76" zoomScaleNormal="100" workbookViewId="0">
      <selection activeCell="J39" sqref="J39:M39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1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" x14ac:dyDescent="0.35">
      <c r="B3" s="1" t="s">
        <v>322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B4" s="3" t="s">
        <v>3</v>
      </c>
    </row>
    <row r="5" spans="1:27" x14ac:dyDescent="0.25">
      <c r="B5" s="3" t="s">
        <v>4</v>
      </c>
    </row>
    <row r="8" spans="1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1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1:27" ht="17.25" x14ac:dyDescent="0.3">
      <c r="B10" s="5" t="s">
        <v>21</v>
      </c>
    </row>
    <row r="11" spans="1:27" collapsed="1" x14ac:dyDescent="0.25">
      <c r="A11" t="s">
        <v>318</v>
      </c>
      <c r="B11" s="25" t="s">
        <v>22</v>
      </c>
      <c r="C11" s="25"/>
      <c r="D11" s="16">
        <f>SUM(D12:D12)</f>
        <v>-92320.9</v>
      </c>
      <c r="E11" s="16">
        <f>SUM(E12:E12)</f>
        <v>-92320.49</v>
      </c>
      <c r="F11" s="16">
        <f>SUM(F12:F12)</f>
        <v>0</v>
      </c>
      <c r="G11" s="16">
        <f>SUM(G12:G12)</f>
        <v>0.41</v>
      </c>
      <c r="H11" s="17">
        <f t="shared" ref="H11:H36" si="0">IF(E11&lt;&gt;0, (D11+F11)/E11, 0)</f>
        <v>1.0000044410509519</v>
      </c>
      <c r="I11" s="15" t="s">
        <v>318</v>
      </c>
      <c r="J11" s="16">
        <f>SUM(J12:J12)</f>
        <v>-1107845.96</v>
      </c>
      <c r="K11" s="16">
        <f>SUM(K12:K12)</f>
        <v>-1107845.9099999999</v>
      </c>
      <c r="L11" s="16">
        <f>SUM(L12:L12)</f>
        <v>0</v>
      </c>
      <c r="M11" s="16">
        <f>SUM(M12:M12)</f>
        <v>0.05</v>
      </c>
      <c r="N11" s="17">
        <f t="shared" ref="N11:N36" si="1">IF(K11&lt;&gt;0, (J11+L11)/K11, 0)</f>
        <v>1.0000000451326305</v>
      </c>
      <c r="O11" s="15" t="s">
        <v>318</v>
      </c>
      <c r="P11" s="16">
        <f>SUM(P12:P12)</f>
        <v>-1107845.9099999999</v>
      </c>
      <c r="Q11" s="16">
        <f>SUM(Q12:Q12)</f>
        <v>-1107845.9099999999</v>
      </c>
      <c r="R11" s="16">
        <f>SUM(R12:R12)</f>
        <v>0</v>
      </c>
      <c r="S11" s="15" t="s">
        <v>318</v>
      </c>
      <c r="T11" s="16">
        <f t="shared" ref="T11:Y11" si="2">SUM(T12:T12)</f>
        <v>-1107845.9099999999</v>
      </c>
      <c r="U11" s="16">
        <f t="shared" si="2"/>
        <v>-1107845.96</v>
      </c>
      <c r="V11" s="16">
        <f t="shared" si="2"/>
        <v>0</v>
      </c>
      <c r="W11" s="16">
        <f t="shared" si="2"/>
        <v>0</v>
      </c>
      <c r="X11" s="16">
        <f t="shared" si="2"/>
        <v>-1107845.96</v>
      </c>
      <c r="Y11" s="16">
        <f t="shared" si="2"/>
        <v>5.0000000046566129E-2</v>
      </c>
      <c r="Z11" s="17">
        <f t="shared" ref="Z11:Z36" si="3">IF(T11&lt;&gt;0, Y11/T11, 0)</f>
        <v>-4.5132630445479673E-8</v>
      </c>
      <c r="AA11" s="16"/>
    </row>
    <row r="12" spans="1:27" hidden="1" outlineLevel="1" x14ac:dyDescent="0.25">
      <c r="A12" t="s">
        <v>318</v>
      </c>
      <c r="B12" s="8" t="s">
        <v>318</v>
      </c>
      <c r="C12" s="8" t="s">
        <v>23</v>
      </c>
      <c r="D12" s="9">
        <v>-92320.9</v>
      </c>
      <c r="E12" s="9">
        <v>-92320.49</v>
      </c>
      <c r="F12" s="9">
        <v>0</v>
      </c>
      <c r="G12" s="9">
        <v>0.41</v>
      </c>
      <c r="H12" s="7">
        <f t="shared" si="0"/>
        <v>1.0000044410509519</v>
      </c>
      <c r="I12" s="8" t="s">
        <v>318</v>
      </c>
      <c r="J12" s="9">
        <v>-1107845.96</v>
      </c>
      <c r="K12" s="9">
        <v>-1107845.9099999999</v>
      </c>
      <c r="L12" s="9">
        <v>0</v>
      </c>
      <c r="M12" s="9">
        <v>0.05</v>
      </c>
      <c r="N12" s="7">
        <f t="shared" si="1"/>
        <v>1.0000000451326305</v>
      </c>
      <c r="O12" s="8" t="s">
        <v>318</v>
      </c>
      <c r="P12" s="9">
        <v>-1107845.9099999999</v>
      </c>
      <c r="Q12" s="9">
        <v>-1107845.9099999999</v>
      </c>
      <c r="R12" s="9">
        <v>0</v>
      </c>
      <c r="S12" s="8" t="s">
        <v>318</v>
      </c>
      <c r="T12" s="9">
        <v>-1107845.9099999999</v>
      </c>
      <c r="U12" s="9">
        <v>-1107845.96</v>
      </c>
      <c r="V12" s="8" t="s">
        <v>318</v>
      </c>
      <c r="W12" s="9">
        <v>0</v>
      </c>
      <c r="X12" s="9">
        <f>U12+IF(V12 = "", 0, V12)+W12</f>
        <v>-1107845.96</v>
      </c>
      <c r="Y12" s="9">
        <f>T12-X12</f>
        <v>5.0000000046566129E-2</v>
      </c>
      <c r="Z12" s="7">
        <f t="shared" si="3"/>
        <v>-4.5132630445479673E-8</v>
      </c>
      <c r="AA12" s="8" t="s">
        <v>318</v>
      </c>
    </row>
    <row r="13" spans="1:27" collapsed="1" x14ac:dyDescent="0.25">
      <c r="A13" t="s">
        <v>318</v>
      </c>
      <c r="B13" s="25" t="s">
        <v>24</v>
      </c>
      <c r="C13" s="25"/>
      <c r="D13" s="16">
        <f>SUM(D14:D19)</f>
        <v>-5145</v>
      </c>
      <c r="E13" s="16">
        <f>SUM(E14:E19)</f>
        <v>-5145</v>
      </c>
      <c r="F13" s="16">
        <f>SUM(F14:F19)</f>
        <v>0</v>
      </c>
      <c r="G13" s="16">
        <f>SUM(G14:G19)</f>
        <v>0</v>
      </c>
      <c r="H13" s="17">
        <f t="shared" si="0"/>
        <v>1</v>
      </c>
      <c r="I13" s="15" t="s">
        <v>318</v>
      </c>
      <c r="J13" s="16">
        <f>SUM(J14:J19)</f>
        <v>-157503</v>
      </c>
      <c r="K13" s="16">
        <f>SUM(K14:K19)</f>
        <v>-159942</v>
      </c>
      <c r="L13" s="16">
        <f>SUM(L14:L19)</f>
        <v>0</v>
      </c>
      <c r="M13" s="16">
        <f>SUM(M14:M19)</f>
        <v>-2439</v>
      </c>
      <c r="N13" s="17">
        <f t="shared" si="1"/>
        <v>0.98475072213677461</v>
      </c>
      <c r="O13" s="15" t="s">
        <v>318</v>
      </c>
      <c r="P13" s="16">
        <f>SUM(P14:P19)</f>
        <v>-163792.9</v>
      </c>
      <c r="Q13" s="16">
        <f>SUM(Q14:Q19)</f>
        <v>-159942</v>
      </c>
      <c r="R13" s="16">
        <f>SUM(R14:R19)</f>
        <v>-3850.8999999999996</v>
      </c>
      <c r="S13" s="15" t="s">
        <v>318</v>
      </c>
      <c r="T13" s="16">
        <f t="shared" ref="T13:Y13" si="4">SUM(T14:T19)</f>
        <v>-159942</v>
      </c>
      <c r="U13" s="16">
        <f t="shared" si="4"/>
        <v>-157503</v>
      </c>
      <c r="V13" s="16">
        <f t="shared" si="4"/>
        <v>0</v>
      </c>
      <c r="W13" s="16">
        <f t="shared" si="4"/>
        <v>0</v>
      </c>
      <c r="X13" s="16">
        <f t="shared" si="4"/>
        <v>-157503</v>
      </c>
      <c r="Y13" s="16">
        <f t="shared" si="4"/>
        <v>-2439</v>
      </c>
      <c r="Z13" s="17">
        <f t="shared" si="3"/>
        <v>1.5249277863225419E-2</v>
      </c>
      <c r="AA13" s="16"/>
    </row>
    <row r="14" spans="1:27" hidden="1" outlineLevel="1" x14ac:dyDescent="0.25">
      <c r="A14" t="s">
        <v>318</v>
      </c>
      <c r="B14" s="8" t="s">
        <v>318</v>
      </c>
      <c r="C14" s="8" t="s">
        <v>25</v>
      </c>
      <c r="D14" s="9">
        <v>-5145</v>
      </c>
      <c r="E14" s="9">
        <v>-5145</v>
      </c>
      <c r="F14" s="9">
        <v>0</v>
      </c>
      <c r="G14" s="9">
        <v>0</v>
      </c>
      <c r="H14" s="7">
        <f t="shared" si="0"/>
        <v>1</v>
      </c>
      <c r="I14" s="8" t="s">
        <v>318</v>
      </c>
      <c r="J14" s="9">
        <v>-5145</v>
      </c>
      <c r="K14" s="9">
        <v>-5145</v>
      </c>
      <c r="L14" s="9">
        <v>0</v>
      </c>
      <c r="M14" s="9">
        <v>0</v>
      </c>
      <c r="N14" s="7">
        <f t="shared" si="1"/>
        <v>1</v>
      </c>
      <c r="O14" s="8" t="s">
        <v>318</v>
      </c>
      <c r="P14" s="9">
        <v>-4540.8999999999996</v>
      </c>
      <c r="Q14" s="9">
        <v>-5145</v>
      </c>
      <c r="R14" s="9">
        <v>604.1</v>
      </c>
      <c r="S14" s="8" t="s">
        <v>318</v>
      </c>
      <c r="T14" s="9">
        <v>-5145</v>
      </c>
      <c r="U14" s="9">
        <v>-5145</v>
      </c>
      <c r="V14" s="8" t="s">
        <v>318</v>
      </c>
      <c r="W14" s="9">
        <v>0</v>
      </c>
      <c r="X14" s="9">
        <f t="shared" ref="X14:X19" si="5">U14+IF(V14 = "", 0, V14)+W14</f>
        <v>-5145</v>
      </c>
      <c r="Y14" s="9">
        <f t="shared" ref="Y14:Y19" si="6">T14-X14</f>
        <v>0</v>
      </c>
      <c r="Z14" s="7">
        <f t="shared" si="3"/>
        <v>0</v>
      </c>
      <c r="AA14" s="8" t="s">
        <v>318</v>
      </c>
    </row>
    <row r="15" spans="1:27" hidden="1" outlineLevel="1" x14ac:dyDescent="0.25">
      <c r="A15" t="s">
        <v>318</v>
      </c>
      <c r="B15" s="8" t="s">
        <v>318</v>
      </c>
      <c r="C15" s="8" t="s">
        <v>26</v>
      </c>
      <c r="D15" s="9">
        <v>0</v>
      </c>
      <c r="E15" s="9">
        <v>0</v>
      </c>
      <c r="F15" s="9">
        <v>0</v>
      </c>
      <c r="G15" s="9">
        <v>0</v>
      </c>
      <c r="H15" s="7">
        <f t="shared" si="0"/>
        <v>0</v>
      </c>
      <c r="I15" s="8" t="s">
        <v>318</v>
      </c>
      <c r="J15" s="9">
        <v>-64988</v>
      </c>
      <c r="K15" s="9">
        <v>-65390</v>
      </c>
      <c r="L15" s="9">
        <v>0</v>
      </c>
      <c r="M15" s="9">
        <v>-402</v>
      </c>
      <c r="N15" s="7">
        <f t="shared" si="1"/>
        <v>0.99385227098944795</v>
      </c>
      <c r="O15" s="8" t="s">
        <v>318</v>
      </c>
      <c r="P15" s="9">
        <v>-69690</v>
      </c>
      <c r="Q15" s="9">
        <v>-65390</v>
      </c>
      <c r="R15" s="9">
        <v>-4300</v>
      </c>
      <c r="S15" s="8" t="s">
        <v>318</v>
      </c>
      <c r="T15" s="9">
        <v>-65390</v>
      </c>
      <c r="U15" s="9">
        <v>-64988</v>
      </c>
      <c r="V15" s="8" t="s">
        <v>318</v>
      </c>
      <c r="W15" s="9">
        <v>0</v>
      </c>
      <c r="X15" s="9">
        <f t="shared" si="5"/>
        <v>-64988</v>
      </c>
      <c r="Y15" s="9">
        <f t="shared" si="6"/>
        <v>-402</v>
      </c>
      <c r="Z15" s="7">
        <f t="shared" si="3"/>
        <v>6.1477290105520725E-3</v>
      </c>
      <c r="AA15" s="8" t="s">
        <v>318</v>
      </c>
    </row>
    <row r="16" spans="1:27" hidden="1" outlineLevel="1" x14ac:dyDescent="0.25">
      <c r="A16" t="s">
        <v>318</v>
      </c>
      <c r="B16" s="8" t="s">
        <v>318</v>
      </c>
      <c r="C16" s="8" t="s">
        <v>27</v>
      </c>
      <c r="D16" s="9">
        <v>0</v>
      </c>
      <c r="E16" s="9">
        <v>0</v>
      </c>
      <c r="F16" s="9">
        <v>0</v>
      </c>
      <c r="G16" s="9">
        <v>0</v>
      </c>
      <c r="H16" s="7">
        <f t="shared" si="0"/>
        <v>0</v>
      </c>
      <c r="I16" s="8" t="s">
        <v>318</v>
      </c>
      <c r="J16" s="9">
        <v>-19012</v>
      </c>
      <c r="K16" s="9">
        <v>-27543</v>
      </c>
      <c r="L16" s="9">
        <v>0</v>
      </c>
      <c r="M16" s="9">
        <v>-8531</v>
      </c>
      <c r="N16" s="7">
        <f t="shared" si="1"/>
        <v>0.69026612932505538</v>
      </c>
      <c r="O16" s="8" t="s">
        <v>318</v>
      </c>
      <c r="P16" s="9">
        <v>-32271</v>
      </c>
      <c r="Q16" s="9">
        <v>-27543</v>
      </c>
      <c r="R16" s="9">
        <v>-4728</v>
      </c>
      <c r="S16" s="8" t="s">
        <v>318</v>
      </c>
      <c r="T16" s="9">
        <v>-27543</v>
      </c>
      <c r="U16" s="9">
        <v>-19012</v>
      </c>
      <c r="V16" s="8" t="s">
        <v>318</v>
      </c>
      <c r="W16" s="9">
        <v>0</v>
      </c>
      <c r="X16" s="9">
        <f t="shared" si="5"/>
        <v>-19012</v>
      </c>
      <c r="Y16" s="9">
        <f t="shared" si="6"/>
        <v>-8531</v>
      </c>
      <c r="Z16" s="7">
        <f t="shared" si="3"/>
        <v>0.30973387067494462</v>
      </c>
      <c r="AA16" s="8" t="s">
        <v>318</v>
      </c>
    </row>
    <row r="17" spans="1:27" hidden="1" outlineLevel="1" x14ac:dyDescent="0.25">
      <c r="A17" t="s">
        <v>318</v>
      </c>
      <c r="B17" s="8" t="s">
        <v>318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7">
        <f t="shared" si="0"/>
        <v>0</v>
      </c>
      <c r="I17" s="8" t="s">
        <v>318</v>
      </c>
      <c r="J17" s="9">
        <v>-17790</v>
      </c>
      <c r="K17" s="9">
        <v>-17790</v>
      </c>
      <c r="L17" s="9">
        <v>0</v>
      </c>
      <c r="M17" s="9">
        <v>0</v>
      </c>
      <c r="N17" s="7">
        <f t="shared" si="1"/>
        <v>1</v>
      </c>
      <c r="O17" s="8" t="s">
        <v>318</v>
      </c>
      <c r="P17" s="9">
        <v>-17800</v>
      </c>
      <c r="Q17" s="9">
        <v>-17790</v>
      </c>
      <c r="R17" s="9">
        <v>-10</v>
      </c>
      <c r="S17" s="8" t="s">
        <v>318</v>
      </c>
      <c r="T17" s="9">
        <v>-17790</v>
      </c>
      <c r="U17" s="9">
        <v>-17790</v>
      </c>
      <c r="V17" s="8" t="s">
        <v>318</v>
      </c>
      <c r="W17" s="9">
        <v>0</v>
      </c>
      <c r="X17" s="9">
        <f t="shared" si="5"/>
        <v>-17790</v>
      </c>
      <c r="Y17" s="9">
        <f t="shared" si="6"/>
        <v>0</v>
      </c>
      <c r="Z17" s="7">
        <f t="shared" si="3"/>
        <v>0</v>
      </c>
      <c r="AA17" s="8" t="s">
        <v>318</v>
      </c>
    </row>
    <row r="18" spans="1:27" hidden="1" outlineLevel="1" x14ac:dyDescent="0.25">
      <c r="A18" t="s">
        <v>318</v>
      </c>
      <c r="B18" s="8" t="s">
        <v>318</v>
      </c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7">
        <f t="shared" si="0"/>
        <v>0</v>
      </c>
      <c r="I18" s="8" t="s">
        <v>318</v>
      </c>
      <c r="J18" s="9">
        <v>-33229</v>
      </c>
      <c r="K18" s="9">
        <v>-26735</v>
      </c>
      <c r="L18" s="9">
        <v>0</v>
      </c>
      <c r="M18" s="9">
        <v>6494</v>
      </c>
      <c r="N18" s="7">
        <f t="shared" si="1"/>
        <v>1.2429025621844025</v>
      </c>
      <c r="O18" s="8" t="s">
        <v>318</v>
      </c>
      <c r="P18" s="9">
        <v>-22152</v>
      </c>
      <c r="Q18" s="9">
        <v>-26735</v>
      </c>
      <c r="R18" s="9">
        <v>4583</v>
      </c>
      <c r="S18" s="8" t="s">
        <v>318</v>
      </c>
      <c r="T18" s="9">
        <v>-26735</v>
      </c>
      <c r="U18" s="9">
        <v>-33229</v>
      </c>
      <c r="V18" s="8" t="s">
        <v>318</v>
      </c>
      <c r="W18" s="9">
        <v>0</v>
      </c>
      <c r="X18" s="9">
        <f t="shared" si="5"/>
        <v>-33229</v>
      </c>
      <c r="Y18" s="9">
        <f t="shared" si="6"/>
        <v>6494</v>
      </c>
      <c r="Z18" s="7">
        <f t="shared" si="3"/>
        <v>-0.24290256218440248</v>
      </c>
      <c r="AA18" s="8" t="s">
        <v>318</v>
      </c>
    </row>
    <row r="19" spans="1:27" hidden="1" outlineLevel="1" x14ac:dyDescent="0.25">
      <c r="A19" t="s">
        <v>318</v>
      </c>
      <c r="B19" s="8" t="s">
        <v>318</v>
      </c>
      <c r="C19" s="8" t="s">
        <v>30</v>
      </c>
      <c r="D19" s="9">
        <v>0</v>
      </c>
      <c r="E19" s="9">
        <v>0</v>
      </c>
      <c r="F19" s="9">
        <v>0</v>
      </c>
      <c r="G19" s="9">
        <v>0</v>
      </c>
      <c r="H19" s="7">
        <f t="shared" si="0"/>
        <v>0</v>
      </c>
      <c r="I19" s="8" t="s">
        <v>318</v>
      </c>
      <c r="J19" s="9">
        <v>-17339</v>
      </c>
      <c r="K19" s="9">
        <v>-17339</v>
      </c>
      <c r="L19" s="9">
        <v>0</v>
      </c>
      <c r="M19" s="9">
        <v>0</v>
      </c>
      <c r="N19" s="7">
        <f t="shared" si="1"/>
        <v>1</v>
      </c>
      <c r="O19" s="8" t="s">
        <v>318</v>
      </c>
      <c r="P19" s="9">
        <v>-17339</v>
      </c>
      <c r="Q19" s="9">
        <v>-17339</v>
      </c>
      <c r="R19" s="9">
        <v>0</v>
      </c>
      <c r="S19" s="8" t="s">
        <v>318</v>
      </c>
      <c r="T19" s="9">
        <v>-17339</v>
      </c>
      <c r="U19" s="9">
        <v>-17339</v>
      </c>
      <c r="V19" s="8" t="s">
        <v>318</v>
      </c>
      <c r="W19" s="9">
        <v>0</v>
      </c>
      <c r="X19" s="9">
        <f t="shared" si="5"/>
        <v>-17339</v>
      </c>
      <c r="Y19" s="9">
        <f t="shared" si="6"/>
        <v>0</v>
      </c>
      <c r="Z19" s="7">
        <f t="shared" si="3"/>
        <v>0</v>
      </c>
      <c r="AA19" s="8" t="s">
        <v>318</v>
      </c>
    </row>
    <row r="20" spans="1:27" collapsed="1" x14ac:dyDescent="0.25">
      <c r="A20" t="s">
        <v>318</v>
      </c>
      <c r="B20" s="25" t="s">
        <v>32</v>
      </c>
      <c r="C20" s="25"/>
      <c r="D20" s="16">
        <f>SUM(D21:D22)</f>
        <v>-1367.27</v>
      </c>
      <c r="E20" s="16">
        <f>SUM(E21:E22)</f>
        <v>-137.5</v>
      </c>
      <c r="F20" s="16">
        <f>SUM(F21:F22)</f>
        <v>0</v>
      </c>
      <c r="G20" s="16">
        <f>SUM(G21:G22)</f>
        <v>1229.77</v>
      </c>
      <c r="H20" s="17">
        <f t="shared" si="0"/>
        <v>9.9437818181818187</v>
      </c>
      <c r="I20" s="15" t="s">
        <v>318</v>
      </c>
      <c r="J20" s="16">
        <f>SUM(J21:J22)</f>
        <v>-44828.85</v>
      </c>
      <c r="K20" s="16">
        <f>SUM(K21:K22)</f>
        <v>-41081</v>
      </c>
      <c r="L20" s="16">
        <f>SUM(L21:L22)</f>
        <v>0</v>
      </c>
      <c r="M20" s="16">
        <f>SUM(M21:M22)</f>
        <v>3747.85</v>
      </c>
      <c r="N20" s="17">
        <f t="shared" si="1"/>
        <v>1.091230739271196</v>
      </c>
      <c r="O20" s="15" t="s">
        <v>318</v>
      </c>
      <c r="P20" s="16">
        <f>SUM(P21:P22)</f>
        <v>-49706</v>
      </c>
      <c r="Q20" s="16">
        <f>SUM(Q21:Q22)</f>
        <v>-41081</v>
      </c>
      <c r="R20" s="16">
        <f>SUM(R21:R22)</f>
        <v>-8625</v>
      </c>
      <c r="S20" s="15" t="s">
        <v>318</v>
      </c>
      <c r="T20" s="16">
        <f t="shared" ref="T20:Y20" si="7">SUM(T21:T22)</f>
        <v>-41081</v>
      </c>
      <c r="U20" s="16">
        <f t="shared" si="7"/>
        <v>-44828.85</v>
      </c>
      <c r="V20" s="16">
        <f t="shared" si="7"/>
        <v>0</v>
      </c>
      <c r="W20" s="16">
        <f t="shared" si="7"/>
        <v>0</v>
      </c>
      <c r="X20" s="16">
        <f t="shared" si="7"/>
        <v>-44828.85</v>
      </c>
      <c r="Y20" s="16">
        <f t="shared" si="7"/>
        <v>3747.8499999999985</v>
      </c>
      <c r="Z20" s="17">
        <f t="shared" si="3"/>
        <v>-9.123073927119589E-2</v>
      </c>
      <c r="AA20" s="16"/>
    </row>
    <row r="21" spans="1:27" hidden="1" outlineLevel="1" x14ac:dyDescent="0.25">
      <c r="A21" t="s">
        <v>318</v>
      </c>
      <c r="B21" s="8" t="s">
        <v>318</v>
      </c>
      <c r="C21" s="8" t="s">
        <v>33</v>
      </c>
      <c r="D21" s="9">
        <v>-1367.27</v>
      </c>
      <c r="E21" s="9">
        <v>-137.5</v>
      </c>
      <c r="F21" s="9">
        <v>0</v>
      </c>
      <c r="G21" s="9">
        <v>1229.77</v>
      </c>
      <c r="H21" s="7">
        <f t="shared" si="0"/>
        <v>9.9437818181818187</v>
      </c>
      <c r="I21" s="8" t="s">
        <v>318</v>
      </c>
      <c r="J21" s="9">
        <v>-43428.85</v>
      </c>
      <c r="K21" s="9">
        <v>-41081</v>
      </c>
      <c r="L21" s="9">
        <v>0</v>
      </c>
      <c r="M21" s="9">
        <v>2347.85</v>
      </c>
      <c r="N21" s="7">
        <f t="shared" si="1"/>
        <v>1.0571517246415618</v>
      </c>
      <c r="O21" s="8" t="s">
        <v>318</v>
      </c>
      <c r="P21" s="9">
        <v>-49706</v>
      </c>
      <c r="Q21" s="9">
        <v>-41081</v>
      </c>
      <c r="R21" s="9">
        <v>-8625</v>
      </c>
      <c r="S21" s="8" t="s">
        <v>318</v>
      </c>
      <c r="T21" s="9">
        <v>-41081</v>
      </c>
      <c r="U21" s="9">
        <v>-43428.85</v>
      </c>
      <c r="V21" s="8" t="s">
        <v>318</v>
      </c>
      <c r="W21" s="9">
        <v>0</v>
      </c>
      <c r="X21" s="9">
        <f>U21+IF(V21 = "", 0, V21)+W21</f>
        <v>-43428.85</v>
      </c>
      <c r="Y21" s="9">
        <f>T21-X21</f>
        <v>2347.8499999999985</v>
      </c>
      <c r="Z21" s="7">
        <f t="shared" si="3"/>
        <v>-5.7151724641561756E-2</v>
      </c>
      <c r="AA21" s="8" t="s">
        <v>318</v>
      </c>
    </row>
    <row r="22" spans="1:27" hidden="1" outlineLevel="1" x14ac:dyDescent="0.25">
      <c r="A22" t="s">
        <v>318</v>
      </c>
      <c r="B22" s="8" t="s">
        <v>318</v>
      </c>
      <c r="C22" s="8" t="s">
        <v>34</v>
      </c>
      <c r="D22" s="9">
        <v>0</v>
      </c>
      <c r="E22" s="9">
        <v>0</v>
      </c>
      <c r="F22" s="9">
        <v>0</v>
      </c>
      <c r="G22" s="9">
        <v>0</v>
      </c>
      <c r="H22" s="7">
        <f t="shared" si="0"/>
        <v>0</v>
      </c>
      <c r="I22" s="8" t="s">
        <v>318</v>
      </c>
      <c r="J22" s="9">
        <v>-1400</v>
      </c>
      <c r="K22" s="9">
        <v>0</v>
      </c>
      <c r="L22" s="9">
        <v>0</v>
      </c>
      <c r="M22" s="9">
        <v>1400</v>
      </c>
      <c r="N22" s="7">
        <f t="shared" si="1"/>
        <v>0</v>
      </c>
      <c r="O22" s="8" t="s">
        <v>318</v>
      </c>
      <c r="P22" s="9">
        <v>0</v>
      </c>
      <c r="Q22" s="9">
        <v>0</v>
      </c>
      <c r="R22" s="9">
        <v>0</v>
      </c>
      <c r="S22" s="8" t="s">
        <v>318</v>
      </c>
      <c r="T22" s="9">
        <v>0</v>
      </c>
      <c r="U22" s="9">
        <v>-1400</v>
      </c>
      <c r="V22" s="8" t="s">
        <v>318</v>
      </c>
      <c r="W22" s="9">
        <v>0</v>
      </c>
      <c r="X22" s="9">
        <f>U22+IF(V22 = "", 0, V22)+W22</f>
        <v>-1400</v>
      </c>
      <c r="Y22" s="9">
        <f>T22-X22</f>
        <v>1400</v>
      </c>
      <c r="Z22" s="7">
        <f t="shared" si="3"/>
        <v>0</v>
      </c>
      <c r="AA22" s="8" t="s">
        <v>318</v>
      </c>
    </row>
    <row r="23" spans="1:27" collapsed="1" x14ac:dyDescent="0.25">
      <c r="A23" t="s">
        <v>318</v>
      </c>
      <c r="B23" s="25" t="s">
        <v>39</v>
      </c>
      <c r="C23" s="25"/>
      <c r="D23" s="16">
        <f>SUM(D24:D34)</f>
        <v>-1912.65</v>
      </c>
      <c r="E23" s="16">
        <f>SUM(E24:E34)</f>
        <v>-1516.92</v>
      </c>
      <c r="F23" s="16">
        <f>SUM(F24:F34)</f>
        <v>0</v>
      </c>
      <c r="G23" s="16">
        <f>SUM(G24:G34)</f>
        <v>395.73</v>
      </c>
      <c r="H23" s="17">
        <f t="shared" si="0"/>
        <v>1.2608773040107586</v>
      </c>
      <c r="I23" s="15" t="s">
        <v>318</v>
      </c>
      <c r="J23" s="16">
        <f>SUM(J24:J34)</f>
        <v>-52695.41</v>
      </c>
      <c r="K23" s="16">
        <f>SUM(K24:K34)</f>
        <v>-51348.95</v>
      </c>
      <c r="L23" s="16">
        <f>SUM(L24:L34)</f>
        <v>0</v>
      </c>
      <c r="M23" s="16">
        <f>SUM(M24:M34)</f>
        <v>1346.4599999999996</v>
      </c>
      <c r="N23" s="17">
        <f t="shared" si="1"/>
        <v>1.0262217630545514</v>
      </c>
      <c r="O23" s="15" t="s">
        <v>318</v>
      </c>
      <c r="P23" s="16">
        <f>SUM(P24:P34)</f>
        <v>-48419.95</v>
      </c>
      <c r="Q23" s="16">
        <f>SUM(Q24:Q34)</f>
        <v>-51348.95</v>
      </c>
      <c r="R23" s="16">
        <f>SUM(R24:R34)</f>
        <v>2929</v>
      </c>
      <c r="S23" s="15" t="s">
        <v>318</v>
      </c>
      <c r="T23" s="16">
        <f t="shared" ref="T23:Y23" si="8">SUM(T24:T34)</f>
        <v>-51348.95</v>
      </c>
      <c r="U23" s="16">
        <f t="shared" si="8"/>
        <v>-52695.41</v>
      </c>
      <c r="V23" s="16">
        <f t="shared" si="8"/>
        <v>0</v>
      </c>
      <c r="W23" s="16">
        <f t="shared" si="8"/>
        <v>0</v>
      </c>
      <c r="X23" s="16">
        <f t="shared" si="8"/>
        <v>-52695.41</v>
      </c>
      <c r="Y23" s="16">
        <f t="shared" si="8"/>
        <v>1346.4600000000005</v>
      </c>
      <c r="Z23" s="17">
        <f t="shared" si="3"/>
        <v>-2.6221763054551272E-2</v>
      </c>
      <c r="AA23" s="16"/>
    </row>
    <row r="24" spans="1:27" hidden="1" outlineLevel="1" x14ac:dyDescent="0.25">
      <c r="A24" t="s">
        <v>318</v>
      </c>
      <c r="B24" s="8" t="s">
        <v>318</v>
      </c>
      <c r="C24" s="8" t="s">
        <v>40</v>
      </c>
      <c r="D24" s="9">
        <v>0</v>
      </c>
      <c r="E24" s="9">
        <v>0</v>
      </c>
      <c r="F24" s="9">
        <v>0</v>
      </c>
      <c r="G24" s="9">
        <v>0</v>
      </c>
      <c r="H24" s="7">
        <f t="shared" si="0"/>
        <v>0</v>
      </c>
      <c r="I24" s="8" t="s">
        <v>318</v>
      </c>
      <c r="J24" s="9">
        <v>-266.68</v>
      </c>
      <c r="K24" s="9">
        <v>-150</v>
      </c>
      <c r="L24" s="9">
        <v>0</v>
      </c>
      <c r="M24" s="9">
        <v>116.68</v>
      </c>
      <c r="N24" s="7">
        <f t="shared" si="1"/>
        <v>1.7778666666666667</v>
      </c>
      <c r="O24" s="8" t="s">
        <v>318</v>
      </c>
      <c r="P24" s="9">
        <v>-400</v>
      </c>
      <c r="Q24" s="9">
        <v>-150</v>
      </c>
      <c r="R24" s="9">
        <v>-250</v>
      </c>
      <c r="S24" s="8" t="s">
        <v>318</v>
      </c>
      <c r="T24" s="9">
        <v>-150</v>
      </c>
      <c r="U24" s="9">
        <v>-266.68</v>
      </c>
      <c r="V24" s="8" t="s">
        <v>318</v>
      </c>
      <c r="W24" s="9">
        <v>0</v>
      </c>
      <c r="X24" s="9">
        <f t="shared" ref="X24:X34" si="9">U24+IF(V24 = "", 0, V24)+W24</f>
        <v>-266.68</v>
      </c>
      <c r="Y24" s="9">
        <f t="shared" ref="Y24:Y34" si="10">T24-X24</f>
        <v>116.68</v>
      </c>
      <c r="Z24" s="7">
        <f t="shared" si="3"/>
        <v>-0.77786666666666671</v>
      </c>
      <c r="AA24" s="8" t="s">
        <v>318</v>
      </c>
    </row>
    <row r="25" spans="1:27" hidden="1" outlineLevel="1" x14ac:dyDescent="0.25">
      <c r="A25" t="s">
        <v>318</v>
      </c>
      <c r="B25" s="8" t="s">
        <v>318</v>
      </c>
      <c r="C25" s="8" t="s">
        <v>41</v>
      </c>
      <c r="D25" s="9">
        <v>-28.25</v>
      </c>
      <c r="E25" s="9">
        <v>0</v>
      </c>
      <c r="F25" s="9">
        <v>0</v>
      </c>
      <c r="G25" s="9">
        <v>28.25</v>
      </c>
      <c r="H25" s="7">
        <f t="shared" si="0"/>
        <v>0</v>
      </c>
      <c r="I25" s="8" t="s">
        <v>318</v>
      </c>
      <c r="J25" s="9">
        <v>-13254.74</v>
      </c>
      <c r="K25" s="9">
        <v>-16500</v>
      </c>
      <c r="L25" s="9">
        <v>0</v>
      </c>
      <c r="M25" s="9">
        <v>-3245.26</v>
      </c>
      <c r="N25" s="7">
        <f t="shared" si="1"/>
        <v>0.80331757575757579</v>
      </c>
      <c r="O25" s="8" t="s">
        <v>318</v>
      </c>
      <c r="P25" s="9">
        <v>-18713</v>
      </c>
      <c r="Q25" s="9">
        <v>-16500</v>
      </c>
      <c r="R25" s="9">
        <v>-2213</v>
      </c>
      <c r="S25" s="8" t="s">
        <v>318</v>
      </c>
      <c r="T25" s="9">
        <v>-16500</v>
      </c>
      <c r="U25" s="9">
        <v>-13254.74</v>
      </c>
      <c r="V25" s="8" t="s">
        <v>318</v>
      </c>
      <c r="W25" s="9">
        <v>0</v>
      </c>
      <c r="X25" s="9">
        <f t="shared" si="9"/>
        <v>-13254.74</v>
      </c>
      <c r="Y25" s="9">
        <f t="shared" si="10"/>
        <v>-3245.26</v>
      </c>
      <c r="Z25" s="7">
        <f t="shared" si="3"/>
        <v>0.19668242424242424</v>
      </c>
      <c r="AA25" s="8" t="s">
        <v>318</v>
      </c>
    </row>
    <row r="26" spans="1:27" hidden="1" outlineLevel="1" x14ac:dyDescent="0.25">
      <c r="A26" t="s">
        <v>318</v>
      </c>
      <c r="B26" s="8" t="s">
        <v>318</v>
      </c>
      <c r="C26" s="8" t="s">
        <v>42</v>
      </c>
      <c r="D26" s="9">
        <v>-15</v>
      </c>
      <c r="E26" s="9">
        <v>0</v>
      </c>
      <c r="F26" s="9">
        <v>0</v>
      </c>
      <c r="G26" s="9">
        <v>15</v>
      </c>
      <c r="H26" s="7">
        <f t="shared" si="0"/>
        <v>0</v>
      </c>
      <c r="I26" s="8" t="s">
        <v>318</v>
      </c>
      <c r="J26" s="9">
        <v>-7745.17</v>
      </c>
      <c r="K26" s="9">
        <v>-6100</v>
      </c>
      <c r="L26" s="9">
        <v>0</v>
      </c>
      <c r="M26" s="9">
        <v>1645.17</v>
      </c>
      <c r="N26" s="7">
        <f t="shared" si="1"/>
        <v>1.2697000000000001</v>
      </c>
      <c r="O26" s="8" t="s">
        <v>318</v>
      </c>
      <c r="P26" s="9">
        <v>-9000</v>
      </c>
      <c r="Q26" s="9">
        <v>-6100</v>
      </c>
      <c r="R26" s="9">
        <v>-2900</v>
      </c>
      <c r="S26" s="8" t="s">
        <v>318</v>
      </c>
      <c r="T26" s="9">
        <v>-6100</v>
      </c>
      <c r="U26" s="9">
        <v>-7745.17</v>
      </c>
      <c r="V26" s="8" t="s">
        <v>318</v>
      </c>
      <c r="W26" s="9">
        <v>0</v>
      </c>
      <c r="X26" s="9">
        <f t="shared" si="9"/>
        <v>-7745.17</v>
      </c>
      <c r="Y26" s="9">
        <f t="shared" si="10"/>
        <v>1645.17</v>
      </c>
      <c r="Z26" s="7">
        <f t="shared" si="3"/>
        <v>-0.2697</v>
      </c>
      <c r="AA26" s="8" t="s">
        <v>318</v>
      </c>
    </row>
    <row r="27" spans="1:27" hidden="1" outlineLevel="1" x14ac:dyDescent="0.25">
      <c r="A27" t="s">
        <v>318</v>
      </c>
      <c r="B27" s="8" t="s">
        <v>318</v>
      </c>
      <c r="C27" s="8" t="s">
        <v>43</v>
      </c>
      <c r="D27" s="9">
        <v>-426.4</v>
      </c>
      <c r="E27" s="9">
        <v>-191.67</v>
      </c>
      <c r="F27" s="9">
        <v>0</v>
      </c>
      <c r="G27" s="9">
        <v>234.73</v>
      </c>
      <c r="H27" s="7">
        <f t="shared" si="0"/>
        <v>2.2246569624876091</v>
      </c>
      <c r="I27" s="8" t="s">
        <v>318</v>
      </c>
      <c r="J27" s="9">
        <v>-3049.22</v>
      </c>
      <c r="K27" s="9">
        <v>-2299.9899999999998</v>
      </c>
      <c r="L27" s="9">
        <v>0</v>
      </c>
      <c r="M27" s="9">
        <v>749.23</v>
      </c>
      <c r="N27" s="7">
        <f t="shared" si="1"/>
        <v>1.3257535902330011</v>
      </c>
      <c r="O27" s="8" t="s">
        <v>318</v>
      </c>
      <c r="P27" s="9">
        <v>-2299.9899999999998</v>
      </c>
      <c r="Q27" s="9">
        <v>-2299.9899999999998</v>
      </c>
      <c r="R27" s="9">
        <v>0</v>
      </c>
      <c r="S27" s="8" t="s">
        <v>318</v>
      </c>
      <c r="T27" s="9">
        <v>-2299.9899999999998</v>
      </c>
      <c r="U27" s="9">
        <v>-3049.22</v>
      </c>
      <c r="V27" s="8" t="s">
        <v>318</v>
      </c>
      <c r="W27" s="9">
        <v>0</v>
      </c>
      <c r="X27" s="9">
        <f t="shared" si="9"/>
        <v>-3049.22</v>
      </c>
      <c r="Y27" s="9">
        <f t="shared" si="10"/>
        <v>749.23</v>
      </c>
      <c r="Z27" s="7">
        <f t="shared" si="3"/>
        <v>-0.32575359023300104</v>
      </c>
      <c r="AA27" s="8" t="s">
        <v>318</v>
      </c>
    </row>
    <row r="28" spans="1:27" hidden="1" outlineLevel="1" x14ac:dyDescent="0.25">
      <c r="A28" t="s">
        <v>318</v>
      </c>
      <c r="B28" s="8" t="s">
        <v>318</v>
      </c>
      <c r="C28" s="8" t="s">
        <v>44</v>
      </c>
      <c r="D28" s="9">
        <v>0</v>
      </c>
      <c r="E28" s="9">
        <v>0</v>
      </c>
      <c r="F28" s="9">
        <v>0</v>
      </c>
      <c r="G28" s="9">
        <v>0</v>
      </c>
      <c r="H28" s="7">
        <f t="shared" si="0"/>
        <v>0</v>
      </c>
      <c r="I28" s="8" t="s">
        <v>318</v>
      </c>
      <c r="J28" s="9">
        <v>-628.12</v>
      </c>
      <c r="K28" s="9">
        <v>0</v>
      </c>
      <c r="L28" s="9">
        <v>0</v>
      </c>
      <c r="M28" s="9">
        <v>628.12</v>
      </c>
      <c r="N28" s="7">
        <f t="shared" si="1"/>
        <v>0</v>
      </c>
      <c r="O28" s="8" t="s">
        <v>318</v>
      </c>
      <c r="P28" s="9">
        <v>0</v>
      </c>
      <c r="Q28" s="9">
        <v>0</v>
      </c>
      <c r="R28" s="9">
        <v>0</v>
      </c>
      <c r="S28" s="8" t="s">
        <v>318</v>
      </c>
      <c r="T28" s="9">
        <v>0</v>
      </c>
      <c r="U28" s="9">
        <v>-628.12</v>
      </c>
      <c r="V28" s="8" t="s">
        <v>318</v>
      </c>
      <c r="W28" s="9">
        <v>0</v>
      </c>
      <c r="X28" s="9">
        <f t="shared" si="9"/>
        <v>-628.12</v>
      </c>
      <c r="Y28" s="9">
        <f t="shared" si="10"/>
        <v>628.12</v>
      </c>
      <c r="Z28" s="7">
        <f t="shared" si="3"/>
        <v>0</v>
      </c>
      <c r="AA28" s="8" t="s">
        <v>318</v>
      </c>
    </row>
    <row r="29" spans="1:27" hidden="1" outlineLevel="1" x14ac:dyDescent="0.25">
      <c r="A29" t="s">
        <v>318</v>
      </c>
      <c r="B29" s="8" t="s">
        <v>318</v>
      </c>
      <c r="C29" s="8" t="s">
        <v>45</v>
      </c>
      <c r="D29" s="9">
        <v>0</v>
      </c>
      <c r="E29" s="9">
        <v>-775.25</v>
      </c>
      <c r="F29" s="9">
        <v>0</v>
      </c>
      <c r="G29" s="9">
        <v>-775.25</v>
      </c>
      <c r="H29" s="7">
        <f t="shared" si="0"/>
        <v>0</v>
      </c>
      <c r="I29" s="8" t="s">
        <v>318</v>
      </c>
      <c r="J29" s="9">
        <v>-9303</v>
      </c>
      <c r="K29" s="9">
        <v>-9302.9599999999991</v>
      </c>
      <c r="L29" s="9">
        <v>0</v>
      </c>
      <c r="M29" s="9">
        <v>0.04</v>
      </c>
      <c r="N29" s="7">
        <f t="shared" si="1"/>
        <v>1.0000042997067602</v>
      </c>
      <c r="O29" s="8" t="s">
        <v>318</v>
      </c>
      <c r="P29" s="9">
        <v>-9302.9599999999991</v>
      </c>
      <c r="Q29" s="9">
        <v>-9302.9599999999991</v>
      </c>
      <c r="R29" s="9">
        <v>0</v>
      </c>
      <c r="S29" s="8" t="s">
        <v>318</v>
      </c>
      <c r="T29" s="9">
        <v>-9302.9599999999991</v>
      </c>
      <c r="U29" s="9">
        <v>-9303</v>
      </c>
      <c r="V29" s="8" t="s">
        <v>318</v>
      </c>
      <c r="W29" s="9">
        <v>0</v>
      </c>
      <c r="X29" s="9">
        <f t="shared" si="9"/>
        <v>-9303</v>
      </c>
      <c r="Y29" s="9">
        <f t="shared" si="10"/>
        <v>4.0000000000873115E-2</v>
      </c>
      <c r="Z29" s="7">
        <f t="shared" si="3"/>
        <v>-4.2997067600928217E-6</v>
      </c>
      <c r="AA29" s="8" t="s">
        <v>318</v>
      </c>
    </row>
    <row r="30" spans="1:27" hidden="1" outlineLevel="1" x14ac:dyDescent="0.25">
      <c r="A30" t="s">
        <v>318</v>
      </c>
      <c r="B30" s="8" t="s">
        <v>318</v>
      </c>
      <c r="C30" s="8" t="s">
        <v>51</v>
      </c>
      <c r="D30" s="9">
        <v>0</v>
      </c>
      <c r="E30" s="9">
        <v>0</v>
      </c>
      <c r="F30" s="9">
        <v>0</v>
      </c>
      <c r="G30" s="9">
        <v>0</v>
      </c>
      <c r="H30" s="7">
        <f t="shared" si="0"/>
        <v>0</v>
      </c>
      <c r="I30" s="8" t="s">
        <v>318</v>
      </c>
      <c r="J30" s="9">
        <v>-13.5</v>
      </c>
      <c r="K30" s="9">
        <v>0</v>
      </c>
      <c r="L30" s="9">
        <v>0</v>
      </c>
      <c r="M30" s="9">
        <v>13.5</v>
      </c>
      <c r="N30" s="7">
        <f t="shared" si="1"/>
        <v>0</v>
      </c>
      <c r="O30" s="8" t="s">
        <v>318</v>
      </c>
      <c r="P30" s="9">
        <v>0</v>
      </c>
      <c r="Q30" s="9">
        <v>0</v>
      </c>
      <c r="R30" s="9">
        <v>0</v>
      </c>
      <c r="S30" s="8" t="s">
        <v>318</v>
      </c>
      <c r="T30" s="9">
        <v>0</v>
      </c>
      <c r="U30" s="9">
        <v>-13.5</v>
      </c>
      <c r="V30" s="8" t="s">
        <v>318</v>
      </c>
      <c r="W30" s="9">
        <v>0</v>
      </c>
      <c r="X30" s="9">
        <f t="shared" si="9"/>
        <v>-13.5</v>
      </c>
      <c r="Y30" s="9">
        <f t="shared" si="10"/>
        <v>13.5</v>
      </c>
      <c r="Z30" s="7">
        <f t="shared" si="3"/>
        <v>0</v>
      </c>
      <c r="AA30" s="8" t="s">
        <v>318</v>
      </c>
    </row>
    <row r="31" spans="1:27" hidden="1" outlineLevel="1" x14ac:dyDescent="0.25">
      <c r="A31" t="s">
        <v>318</v>
      </c>
      <c r="B31" s="8" t="s">
        <v>318</v>
      </c>
      <c r="C31" s="8" t="s">
        <v>52</v>
      </c>
      <c r="D31" s="9">
        <v>0</v>
      </c>
      <c r="E31" s="9">
        <v>0</v>
      </c>
      <c r="F31" s="9">
        <v>0</v>
      </c>
      <c r="G31" s="9">
        <v>0</v>
      </c>
      <c r="H31" s="7">
        <f t="shared" si="0"/>
        <v>0</v>
      </c>
      <c r="I31" s="8" t="s">
        <v>318</v>
      </c>
      <c r="J31" s="9">
        <v>-5072</v>
      </c>
      <c r="K31" s="9">
        <v>-5500</v>
      </c>
      <c r="L31" s="9">
        <v>0</v>
      </c>
      <c r="M31" s="9">
        <v>-428</v>
      </c>
      <c r="N31" s="7">
        <f t="shared" si="1"/>
        <v>0.92218181818181821</v>
      </c>
      <c r="O31" s="8" t="s">
        <v>318</v>
      </c>
      <c r="P31" s="9">
        <v>-4000</v>
      </c>
      <c r="Q31" s="9">
        <v>-5500</v>
      </c>
      <c r="R31" s="9">
        <v>1500</v>
      </c>
      <c r="S31" s="8" t="s">
        <v>318</v>
      </c>
      <c r="T31" s="9">
        <v>-5500</v>
      </c>
      <c r="U31" s="9">
        <v>-5072</v>
      </c>
      <c r="V31" s="8" t="s">
        <v>318</v>
      </c>
      <c r="W31" s="9">
        <v>0</v>
      </c>
      <c r="X31" s="9">
        <f t="shared" si="9"/>
        <v>-5072</v>
      </c>
      <c r="Y31" s="9">
        <f t="shared" si="10"/>
        <v>-428</v>
      </c>
      <c r="Z31" s="7">
        <f t="shared" si="3"/>
        <v>7.7818181818181814E-2</v>
      </c>
      <c r="AA31" s="8" t="s">
        <v>318</v>
      </c>
    </row>
    <row r="32" spans="1:27" hidden="1" outlineLevel="1" x14ac:dyDescent="0.25">
      <c r="A32" t="s">
        <v>318</v>
      </c>
      <c r="B32" s="8" t="s">
        <v>318</v>
      </c>
      <c r="C32" s="8" t="s">
        <v>48</v>
      </c>
      <c r="D32" s="9">
        <v>0</v>
      </c>
      <c r="E32" s="9">
        <v>0</v>
      </c>
      <c r="F32" s="9">
        <v>0</v>
      </c>
      <c r="G32" s="9">
        <v>0</v>
      </c>
      <c r="H32" s="7">
        <f t="shared" si="0"/>
        <v>0</v>
      </c>
      <c r="I32" s="8" t="s">
        <v>318</v>
      </c>
      <c r="J32" s="9">
        <v>-15</v>
      </c>
      <c r="K32" s="9">
        <v>0</v>
      </c>
      <c r="L32" s="9">
        <v>0</v>
      </c>
      <c r="M32" s="9">
        <v>15</v>
      </c>
      <c r="N32" s="7">
        <f t="shared" si="1"/>
        <v>0</v>
      </c>
      <c r="O32" s="8" t="s">
        <v>318</v>
      </c>
      <c r="P32" s="9">
        <v>0</v>
      </c>
      <c r="Q32" s="9">
        <v>0</v>
      </c>
      <c r="R32" s="9">
        <v>0</v>
      </c>
      <c r="S32" s="8" t="s">
        <v>318</v>
      </c>
      <c r="T32" s="9">
        <v>0</v>
      </c>
      <c r="U32" s="9">
        <v>-15</v>
      </c>
      <c r="V32" s="8" t="s">
        <v>318</v>
      </c>
      <c r="W32" s="9">
        <v>0</v>
      </c>
      <c r="X32" s="9">
        <f t="shared" si="9"/>
        <v>-15</v>
      </c>
      <c r="Y32" s="9">
        <f t="shared" si="10"/>
        <v>15</v>
      </c>
      <c r="Z32" s="7">
        <f t="shared" si="3"/>
        <v>0</v>
      </c>
      <c r="AA32" s="8" t="s">
        <v>318</v>
      </c>
    </row>
    <row r="33" spans="1:27" hidden="1" outlineLevel="1" x14ac:dyDescent="0.25">
      <c r="A33" t="s">
        <v>318</v>
      </c>
      <c r="B33" s="8" t="s">
        <v>318</v>
      </c>
      <c r="C33" s="8" t="s">
        <v>53</v>
      </c>
      <c r="D33" s="9">
        <v>-1443</v>
      </c>
      <c r="E33" s="9">
        <v>0</v>
      </c>
      <c r="F33" s="9">
        <v>0</v>
      </c>
      <c r="G33" s="9">
        <v>1443</v>
      </c>
      <c r="H33" s="7">
        <f t="shared" si="0"/>
        <v>0</v>
      </c>
      <c r="I33" s="8" t="s">
        <v>318</v>
      </c>
      <c r="J33" s="9">
        <v>-3947.98</v>
      </c>
      <c r="K33" s="9">
        <v>-2096</v>
      </c>
      <c r="L33" s="9">
        <v>0</v>
      </c>
      <c r="M33" s="9">
        <v>1851.98</v>
      </c>
      <c r="N33" s="7">
        <f t="shared" si="1"/>
        <v>1.8835782442748092</v>
      </c>
      <c r="O33" s="8" t="s">
        <v>318</v>
      </c>
      <c r="P33" s="9">
        <v>-1904</v>
      </c>
      <c r="Q33" s="9">
        <v>-2096</v>
      </c>
      <c r="R33" s="9">
        <v>192</v>
      </c>
      <c r="S33" s="8" t="s">
        <v>318</v>
      </c>
      <c r="T33" s="9">
        <v>-2096</v>
      </c>
      <c r="U33" s="9">
        <v>-3947.98</v>
      </c>
      <c r="V33" s="8" t="s">
        <v>318</v>
      </c>
      <c r="W33" s="9">
        <v>0</v>
      </c>
      <c r="X33" s="9">
        <f t="shared" si="9"/>
        <v>-3947.98</v>
      </c>
      <c r="Y33" s="9">
        <f t="shared" si="10"/>
        <v>1851.98</v>
      </c>
      <c r="Z33" s="7">
        <f t="shared" si="3"/>
        <v>-0.88357824427480913</v>
      </c>
      <c r="AA33" s="8" t="s">
        <v>318</v>
      </c>
    </row>
    <row r="34" spans="1:27" hidden="1" outlineLevel="1" x14ac:dyDescent="0.25">
      <c r="A34" t="s">
        <v>318</v>
      </c>
      <c r="B34" s="8" t="s">
        <v>318</v>
      </c>
      <c r="C34" s="8" t="s">
        <v>49</v>
      </c>
      <c r="D34" s="9">
        <v>0</v>
      </c>
      <c r="E34" s="9">
        <v>-550</v>
      </c>
      <c r="F34" s="9">
        <v>0</v>
      </c>
      <c r="G34" s="9">
        <v>-550</v>
      </c>
      <c r="H34" s="7">
        <f t="shared" si="0"/>
        <v>0</v>
      </c>
      <c r="I34" s="8" t="s">
        <v>318</v>
      </c>
      <c r="J34" s="9">
        <v>-9400</v>
      </c>
      <c r="K34" s="9">
        <v>-9400</v>
      </c>
      <c r="L34" s="9">
        <v>0</v>
      </c>
      <c r="M34" s="9">
        <v>0</v>
      </c>
      <c r="N34" s="7">
        <f t="shared" si="1"/>
        <v>1</v>
      </c>
      <c r="O34" s="8" t="s">
        <v>318</v>
      </c>
      <c r="P34" s="9">
        <v>-2800</v>
      </c>
      <c r="Q34" s="9">
        <v>-9400</v>
      </c>
      <c r="R34" s="9">
        <v>6600</v>
      </c>
      <c r="S34" s="8" t="s">
        <v>318</v>
      </c>
      <c r="T34" s="9">
        <v>-9400</v>
      </c>
      <c r="U34" s="9">
        <v>-9400</v>
      </c>
      <c r="V34" s="8" t="s">
        <v>318</v>
      </c>
      <c r="W34" s="9">
        <v>0</v>
      </c>
      <c r="X34" s="9">
        <f t="shared" si="9"/>
        <v>-9400</v>
      </c>
      <c r="Y34" s="9">
        <f t="shared" si="10"/>
        <v>0</v>
      </c>
      <c r="Z34" s="7">
        <f t="shared" si="3"/>
        <v>0</v>
      </c>
      <c r="AA34" s="8" t="s">
        <v>318</v>
      </c>
    </row>
    <row r="35" spans="1:27" x14ac:dyDescent="0.25">
      <c r="A35" t="s">
        <v>318</v>
      </c>
      <c r="B35" s="25" t="s">
        <v>63</v>
      </c>
      <c r="C35" s="25"/>
      <c r="D35" s="16">
        <f>SUM(D36:D36)</f>
        <v>0</v>
      </c>
      <c r="E35" s="16">
        <f>SUM(E36:E36)</f>
        <v>0</v>
      </c>
      <c r="F35" s="16">
        <f>SUM(F36:F36)</f>
        <v>0</v>
      </c>
      <c r="G35" s="16">
        <f>SUM(G36:G36)</f>
        <v>0</v>
      </c>
      <c r="H35" s="17">
        <f t="shared" si="0"/>
        <v>0</v>
      </c>
      <c r="I35" s="15" t="s">
        <v>318</v>
      </c>
      <c r="J35" s="16">
        <f>SUM(J36:J36)</f>
        <v>-6351.25</v>
      </c>
      <c r="K35" s="16">
        <f>SUM(K36:K36)</f>
        <v>-6351</v>
      </c>
      <c r="L35" s="16">
        <f>SUM(L36:L36)</f>
        <v>0</v>
      </c>
      <c r="M35" s="16">
        <f>SUM(M36:M36)</f>
        <v>0.25</v>
      </c>
      <c r="N35" s="17">
        <f t="shared" si="1"/>
        <v>1.000039363879704</v>
      </c>
      <c r="O35" s="15" t="s">
        <v>318</v>
      </c>
      <c r="P35" s="16">
        <f>SUM(P36:P36)</f>
        <v>-6396</v>
      </c>
      <c r="Q35" s="16">
        <f>SUM(Q36:Q36)</f>
        <v>-6351</v>
      </c>
      <c r="R35" s="16">
        <f>SUM(R36:R36)</f>
        <v>-45</v>
      </c>
      <c r="S35" s="15" t="s">
        <v>318</v>
      </c>
      <c r="T35" s="16">
        <f t="shared" ref="T35:Y35" si="11">SUM(T36:T36)</f>
        <v>-6351</v>
      </c>
      <c r="U35" s="16">
        <f t="shared" si="11"/>
        <v>-6351.25</v>
      </c>
      <c r="V35" s="16">
        <f t="shared" si="11"/>
        <v>0</v>
      </c>
      <c r="W35" s="16">
        <f t="shared" si="11"/>
        <v>0</v>
      </c>
      <c r="X35" s="16">
        <f t="shared" si="11"/>
        <v>-6351.25</v>
      </c>
      <c r="Y35" s="16">
        <f t="shared" si="11"/>
        <v>0.25</v>
      </c>
      <c r="Z35" s="17">
        <f t="shared" si="3"/>
        <v>-3.9363879703983625E-5</v>
      </c>
      <c r="AA35" s="16"/>
    </row>
    <row r="36" spans="1:27" outlineLevel="1" x14ac:dyDescent="0.25">
      <c r="A36" t="s">
        <v>318</v>
      </c>
      <c r="B36" s="8" t="s">
        <v>318</v>
      </c>
      <c r="C36" s="8" t="s">
        <v>64</v>
      </c>
      <c r="D36" s="9">
        <v>0</v>
      </c>
      <c r="E36" s="9">
        <v>0</v>
      </c>
      <c r="F36" s="9">
        <v>0</v>
      </c>
      <c r="G36" s="9">
        <v>0</v>
      </c>
      <c r="H36" s="7">
        <f t="shared" si="0"/>
        <v>0</v>
      </c>
      <c r="I36" s="8" t="s">
        <v>318</v>
      </c>
      <c r="J36" s="9">
        <v>-6351.25</v>
      </c>
      <c r="K36" s="9">
        <v>-6351</v>
      </c>
      <c r="L36" s="9">
        <v>0</v>
      </c>
      <c r="M36" s="9">
        <v>0.25</v>
      </c>
      <c r="N36" s="7">
        <f t="shared" si="1"/>
        <v>1.000039363879704</v>
      </c>
      <c r="O36" s="8" t="s">
        <v>318</v>
      </c>
      <c r="P36" s="9">
        <v>-6396</v>
      </c>
      <c r="Q36" s="9">
        <v>-6351</v>
      </c>
      <c r="R36" s="9">
        <v>-45</v>
      </c>
      <c r="S36" s="8" t="s">
        <v>318</v>
      </c>
      <c r="T36" s="9">
        <v>-6351</v>
      </c>
      <c r="U36" s="9">
        <v>-6351.25</v>
      </c>
      <c r="V36" s="8" t="s">
        <v>318</v>
      </c>
      <c r="W36" s="9">
        <v>0</v>
      </c>
      <c r="X36" s="9">
        <f>U36+IF(V36 = "", 0, V36)+W36</f>
        <v>-6351.25</v>
      </c>
      <c r="Y36" s="9">
        <f>T36-X36</f>
        <v>0.25</v>
      </c>
      <c r="Z36" s="7">
        <f t="shared" si="3"/>
        <v>-3.9363879703983625E-5</v>
      </c>
      <c r="AA36" s="8" t="s">
        <v>318</v>
      </c>
    </row>
    <row r="38" spans="1:27" ht="17.25" x14ac:dyDescent="0.3">
      <c r="A38" s="18" t="s">
        <v>318</v>
      </c>
      <c r="B38" s="26" t="s">
        <v>71</v>
      </c>
      <c r="C38" s="26"/>
      <c r="D38" s="11">
        <f>D11+D13+D20+D23+D35</f>
        <v>-100745.81999999999</v>
      </c>
      <c r="E38" s="11">
        <f>E11+E13+E20+E23+E35</f>
        <v>-99119.91</v>
      </c>
      <c r="F38" s="11">
        <f>F11+F13+F20+F23+F35</f>
        <v>0</v>
      </c>
      <c r="G38" s="11">
        <f>G11+G13+G20+G23+G35</f>
        <v>1625.91</v>
      </c>
      <c r="H38" s="12">
        <f>IF(E38&lt;&gt;0, (D38+F38)/E38, 0)</f>
        <v>1.0164034652573837</v>
      </c>
      <c r="I38" s="19" t="s">
        <v>318</v>
      </c>
      <c r="J38" s="11">
        <f>J11+J13+J20+J23+J35</f>
        <v>-1369224.47</v>
      </c>
      <c r="K38" s="11">
        <f>K11+K13+K20+K23+K35</f>
        <v>-1366568.8599999999</v>
      </c>
      <c r="L38" s="11">
        <f>L11+L13+L20+L23+L35</f>
        <v>0</v>
      </c>
      <c r="M38" s="11">
        <f>M11+M13+M20+M23+M35</f>
        <v>2655.6099999999997</v>
      </c>
      <c r="N38" s="12">
        <f>IF(K38&lt;&gt;0, (J38+L38)/K38, 0)</f>
        <v>1.0019432683399503</v>
      </c>
      <c r="O38" s="19" t="s">
        <v>318</v>
      </c>
      <c r="P38" s="11">
        <f>P11+P13+P20+P23+P35</f>
        <v>-1376160.7599999998</v>
      </c>
      <c r="Q38" s="11">
        <f>Q11+Q13+Q20+Q23+Q35</f>
        <v>-1366568.8599999999</v>
      </c>
      <c r="R38" s="11">
        <f>R11+R13+R20+R23+R35</f>
        <v>-9591.9</v>
      </c>
      <c r="S38" s="19" t="s">
        <v>318</v>
      </c>
      <c r="T38" s="11">
        <f t="shared" ref="T38:Y38" si="12">T11+T13+T20+T23+T35</f>
        <v>-1366568.8599999999</v>
      </c>
      <c r="U38" s="11">
        <f t="shared" si="12"/>
        <v>-1369224.47</v>
      </c>
      <c r="V38" s="11">
        <f t="shared" si="12"/>
        <v>0</v>
      </c>
      <c r="W38" s="11">
        <f t="shared" si="12"/>
        <v>0</v>
      </c>
      <c r="X38" s="11">
        <f t="shared" si="12"/>
        <v>-1369224.47</v>
      </c>
      <c r="Y38" s="11">
        <f t="shared" si="12"/>
        <v>2655.6100000000456</v>
      </c>
      <c r="Z38" s="12">
        <f>IF(T38&lt;&gt;0, Y38/T38, 0)</f>
        <v>-1.9432683399503525E-3</v>
      </c>
      <c r="AA38" s="11"/>
    </row>
    <row r="39" spans="1:27" x14ac:dyDescent="0.25">
      <c r="J39" s="28"/>
      <c r="K39" s="28"/>
      <c r="L39" s="29"/>
      <c r="M39" s="28"/>
    </row>
    <row r="40" spans="1:27" ht="17.25" x14ac:dyDescent="0.3">
      <c r="B40" s="5" t="s">
        <v>72</v>
      </c>
    </row>
    <row r="42" spans="1:27" x14ac:dyDescent="0.25">
      <c r="B42" s="13" t="s">
        <v>73</v>
      </c>
    </row>
    <row r="43" spans="1:27" collapsed="1" x14ac:dyDescent="0.25">
      <c r="A43" t="s">
        <v>318</v>
      </c>
      <c r="B43" s="25" t="s">
        <v>74</v>
      </c>
      <c r="C43" s="25"/>
      <c r="D43" s="16">
        <f>SUM(D44:D46)</f>
        <v>9360.7000000000007</v>
      </c>
      <c r="E43" s="16">
        <f>SUM(E44:E46)</f>
        <v>9360.76</v>
      </c>
      <c r="F43" s="16">
        <f>SUM(F44:F46)</f>
        <v>0</v>
      </c>
      <c r="G43" s="16">
        <f>SUM(G44:G46)</f>
        <v>0.06</v>
      </c>
      <c r="H43" s="17">
        <f t="shared" ref="H43:H86" si="13">IF(E43&lt;&gt;0, (D43+F43)/E43, 0)</f>
        <v>0.99999359026403845</v>
      </c>
      <c r="I43" s="15" t="s">
        <v>318</v>
      </c>
      <c r="J43" s="16">
        <f>SUM(J44:J46)</f>
        <v>112328.4</v>
      </c>
      <c r="K43" s="16">
        <f>SUM(K44:K46)</f>
        <v>112329.03</v>
      </c>
      <c r="L43" s="16">
        <f>SUM(L44:L46)</f>
        <v>0</v>
      </c>
      <c r="M43" s="16">
        <f>SUM(M44:M46)</f>
        <v>0.63</v>
      </c>
      <c r="N43" s="17">
        <f t="shared" ref="N43:N86" si="14">IF(K43&lt;&gt;0, (J43+L43)/K43, 0)</f>
        <v>0.9999943914765399</v>
      </c>
      <c r="O43" s="15" t="s">
        <v>318</v>
      </c>
      <c r="P43" s="16">
        <f>SUM(P44:P46)</f>
        <v>112329.03</v>
      </c>
      <c r="Q43" s="16">
        <f>SUM(Q44:Q46)</f>
        <v>112329.03</v>
      </c>
      <c r="R43" s="16">
        <f>SUM(R44:R46)</f>
        <v>0</v>
      </c>
      <c r="S43" s="15" t="s">
        <v>318</v>
      </c>
      <c r="T43" s="16">
        <f t="shared" ref="T43:Y43" si="15">SUM(T44:T46)</f>
        <v>112329.03</v>
      </c>
      <c r="U43" s="16">
        <f t="shared" si="15"/>
        <v>112328.4</v>
      </c>
      <c r="V43" s="16">
        <f t="shared" si="15"/>
        <v>0</v>
      </c>
      <c r="W43" s="16">
        <f t="shared" si="15"/>
        <v>0</v>
      </c>
      <c r="X43" s="16">
        <f t="shared" si="15"/>
        <v>112328.4</v>
      </c>
      <c r="Y43" s="16">
        <f t="shared" si="15"/>
        <v>0.63000000000101863</v>
      </c>
      <c r="Z43" s="17">
        <f t="shared" ref="Z43:Z86" si="16">IF(T43&lt;&gt;0, Y43/T43, 0)</f>
        <v>5.6085234600620932E-6</v>
      </c>
      <c r="AA43" s="16"/>
    </row>
    <row r="44" spans="1:27" hidden="1" outlineLevel="1" x14ac:dyDescent="0.25">
      <c r="A44" t="s">
        <v>318</v>
      </c>
      <c r="B44" s="8" t="s">
        <v>318</v>
      </c>
      <c r="C44" s="8" t="s">
        <v>75</v>
      </c>
      <c r="D44" s="9">
        <v>6558.5</v>
      </c>
      <c r="E44" s="9">
        <v>6558.5</v>
      </c>
      <c r="F44" s="9">
        <v>0</v>
      </c>
      <c r="G44" s="9">
        <v>0</v>
      </c>
      <c r="H44" s="7">
        <f t="shared" si="13"/>
        <v>1</v>
      </c>
      <c r="I44" s="8" t="s">
        <v>318</v>
      </c>
      <c r="J44" s="9">
        <v>78702</v>
      </c>
      <c r="K44" s="9">
        <v>78702</v>
      </c>
      <c r="L44" s="9">
        <v>0</v>
      </c>
      <c r="M44" s="9">
        <v>0</v>
      </c>
      <c r="N44" s="7">
        <f t="shared" si="14"/>
        <v>1</v>
      </c>
      <c r="O44" s="8" t="s">
        <v>318</v>
      </c>
      <c r="P44" s="9">
        <v>78702</v>
      </c>
      <c r="Q44" s="9">
        <v>78702</v>
      </c>
      <c r="R44" s="9">
        <v>0</v>
      </c>
      <c r="S44" s="8" t="s">
        <v>318</v>
      </c>
      <c r="T44" s="9">
        <v>78702</v>
      </c>
      <c r="U44" s="9">
        <v>78702</v>
      </c>
      <c r="V44" s="8" t="s">
        <v>318</v>
      </c>
      <c r="W44" s="9">
        <v>0</v>
      </c>
      <c r="X44" s="9">
        <f>U44+IF(V44 = "", 0, V44)+W44</f>
        <v>78702</v>
      </c>
      <c r="Y44" s="9">
        <f>T44-X44</f>
        <v>0</v>
      </c>
      <c r="Z44" s="7">
        <f t="shared" si="16"/>
        <v>0</v>
      </c>
      <c r="AA44" s="8" t="s">
        <v>318</v>
      </c>
    </row>
    <row r="45" spans="1:27" hidden="1" outlineLevel="1" x14ac:dyDescent="0.25">
      <c r="A45" t="s">
        <v>318</v>
      </c>
      <c r="B45" s="8" t="s">
        <v>318</v>
      </c>
      <c r="C45" s="8" t="s">
        <v>77</v>
      </c>
      <c r="D45" s="9">
        <v>921.22</v>
      </c>
      <c r="E45" s="9">
        <v>921.28</v>
      </c>
      <c r="F45" s="9">
        <v>0</v>
      </c>
      <c r="G45" s="9">
        <v>0.06</v>
      </c>
      <c r="H45" s="7">
        <f t="shared" si="13"/>
        <v>0.99993487321986807</v>
      </c>
      <c r="I45" s="8" t="s">
        <v>318</v>
      </c>
      <c r="J45" s="9">
        <v>11054.64</v>
      </c>
      <c r="K45" s="9">
        <v>11055.3</v>
      </c>
      <c r="L45" s="9">
        <v>0</v>
      </c>
      <c r="M45" s="9">
        <v>0.66</v>
      </c>
      <c r="N45" s="7">
        <f t="shared" si="14"/>
        <v>0.99994030012754065</v>
      </c>
      <c r="O45" s="8" t="s">
        <v>318</v>
      </c>
      <c r="P45" s="9">
        <v>11055.3</v>
      </c>
      <c r="Q45" s="9">
        <v>11055.3</v>
      </c>
      <c r="R45" s="9">
        <v>0</v>
      </c>
      <c r="S45" s="8" t="s">
        <v>318</v>
      </c>
      <c r="T45" s="9">
        <v>11055.3</v>
      </c>
      <c r="U45" s="9">
        <v>11054.64</v>
      </c>
      <c r="V45" s="8" t="s">
        <v>318</v>
      </c>
      <c r="W45" s="9">
        <v>0</v>
      </c>
      <c r="X45" s="9">
        <f>U45+IF(V45 = "", 0, V45)+W45</f>
        <v>11054.64</v>
      </c>
      <c r="Y45" s="9">
        <f>T45-X45</f>
        <v>0.65999999999985448</v>
      </c>
      <c r="Z45" s="7">
        <f t="shared" si="16"/>
        <v>5.969987245935022E-5</v>
      </c>
      <c r="AA45" s="8" t="s">
        <v>318</v>
      </c>
    </row>
    <row r="46" spans="1:27" hidden="1" outlineLevel="1" x14ac:dyDescent="0.25">
      <c r="A46" t="s">
        <v>318</v>
      </c>
      <c r="B46" s="8" t="s">
        <v>318</v>
      </c>
      <c r="C46" s="8" t="s">
        <v>78</v>
      </c>
      <c r="D46" s="9">
        <v>1880.98</v>
      </c>
      <c r="E46" s="9">
        <v>1880.98</v>
      </c>
      <c r="F46" s="9">
        <v>0</v>
      </c>
      <c r="G46" s="9">
        <v>0</v>
      </c>
      <c r="H46" s="7">
        <f t="shared" si="13"/>
        <v>1</v>
      </c>
      <c r="I46" s="8" t="s">
        <v>318</v>
      </c>
      <c r="J46" s="9">
        <v>22571.759999999998</v>
      </c>
      <c r="K46" s="9">
        <v>22571.73</v>
      </c>
      <c r="L46" s="9">
        <v>0</v>
      </c>
      <c r="M46" s="9">
        <v>-0.03</v>
      </c>
      <c r="N46" s="7">
        <f t="shared" si="14"/>
        <v>1.0000013290961747</v>
      </c>
      <c r="O46" s="8" t="s">
        <v>318</v>
      </c>
      <c r="P46" s="9">
        <v>22571.73</v>
      </c>
      <c r="Q46" s="9">
        <v>22571.73</v>
      </c>
      <c r="R46" s="9">
        <v>0</v>
      </c>
      <c r="S46" s="8" t="s">
        <v>318</v>
      </c>
      <c r="T46" s="9">
        <v>22571.73</v>
      </c>
      <c r="U46" s="9">
        <v>22571.759999999998</v>
      </c>
      <c r="V46" s="8" t="s">
        <v>318</v>
      </c>
      <c r="W46" s="9">
        <v>0</v>
      </c>
      <c r="X46" s="9">
        <f>U46+IF(V46 = "", 0, V46)+W46</f>
        <v>22571.759999999998</v>
      </c>
      <c r="Y46" s="9">
        <f>T46-X46</f>
        <v>-2.9999999998835847E-2</v>
      </c>
      <c r="Z46" s="7">
        <f t="shared" si="16"/>
        <v>-1.3290961746767238E-6</v>
      </c>
      <c r="AA46" s="8" t="s">
        <v>318</v>
      </c>
    </row>
    <row r="47" spans="1:27" collapsed="1" x14ac:dyDescent="0.25">
      <c r="A47" t="s">
        <v>318</v>
      </c>
      <c r="B47" s="25" t="s">
        <v>83</v>
      </c>
      <c r="C47" s="25"/>
      <c r="D47" s="16">
        <f>SUM(D48:D51)</f>
        <v>40703.949999999997</v>
      </c>
      <c r="E47" s="16">
        <f>SUM(E48:E51)</f>
        <v>40858.199999999997</v>
      </c>
      <c r="F47" s="16">
        <f>SUM(F48:F51)</f>
        <v>0</v>
      </c>
      <c r="G47" s="16">
        <f>SUM(G48:G51)</f>
        <v>154.25</v>
      </c>
      <c r="H47" s="17">
        <f t="shared" si="13"/>
        <v>0.99622474803099503</v>
      </c>
      <c r="I47" s="15" t="s">
        <v>318</v>
      </c>
      <c r="J47" s="16">
        <f>SUM(J48:J51)</f>
        <v>511999.14999999991</v>
      </c>
      <c r="K47" s="16">
        <f>SUM(K48:K51)</f>
        <v>507883.34000000008</v>
      </c>
      <c r="L47" s="16">
        <f>SUM(L48:L51)</f>
        <v>0</v>
      </c>
      <c r="M47" s="16">
        <f>SUM(M48:M51)</f>
        <v>-4115.8100000000004</v>
      </c>
      <c r="N47" s="17">
        <f t="shared" si="14"/>
        <v>1.00810384920285</v>
      </c>
      <c r="O47" s="15" t="s">
        <v>318</v>
      </c>
      <c r="P47" s="16">
        <f>SUM(P48:P51)</f>
        <v>532375.72</v>
      </c>
      <c r="Q47" s="16">
        <f>SUM(Q48:Q51)</f>
        <v>507883.34000000008</v>
      </c>
      <c r="R47" s="16">
        <f>SUM(R48:R51)</f>
        <v>24492.38</v>
      </c>
      <c r="S47" s="15" t="s">
        <v>318</v>
      </c>
      <c r="T47" s="16">
        <f t="shared" ref="T47:Y47" si="17">SUM(T48:T51)</f>
        <v>507883.34000000008</v>
      </c>
      <c r="U47" s="16">
        <f t="shared" si="17"/>
        <v>511999.14999999991</v>
      </c>
      <c r="V47" s="16">
        <f t="shared" si="17"/>
        <v>0</v>
      </c>
      <c r="W47" s="16">
        <f t="shared" si="17"/>
        <v>0</v>
      </c>
      <c r="X47" s="16">
        <f t="shared" si="17"/>
        <v>511999.14999999991</v>
      </c>
      <c r="Y47" s="16">
        <f t="shared" si="17"/>
        <v>-4115.8099999999558</v>
      </c>
      <c r="Z47" s="17">
        <f t="shared" si="16"/>
        <v>-8.1038492028503144E-3</v>
      </c>
      <c r="AA47" s="16"/>
    </row>
    <row r="48" spans="1:27" hidden="1" outlineLevel="1" x14ac:dyDescent="0.25">
      <c r="A48" t="s">
        <v>318</v>
      </c>
      <c r="B48" s="8" t="s">
        <v>318</v>
      </c>
      <c r="C48" s="8" t="s">
        <v>84</v>
      </c>
      <c r="D48" s="9">
        <v>28557.42</v>
      </c>
      <c r="E48" s="9">
        <v>28399.78</v>
      </c>
      <c r="F48" s="9">
        <v>0</v>
      </c>
      <c r="G48" s="9">
        <v>-157.63999999999999</v>
      </c>
      <c r="H48" s="7">
        <f t="shared" si="13"/>
        <v>1.0055507472240981</v>
      </c>
      <c r="I48" s="8" t="s">
        <v>318</v>
      </c>
      <c r="J48" s="9">
        <v>353424.1</v>
      </c>
      <c r="K48" s="9">
        <v>352885.4</v>
      </c>
      <c r="L48" s="9">
        <v>0</v>
      </c>
      <c r="M48" s="9">
        <v>-538.70000000000005</v>
      </c>
      <c r="N48" s="7">
        <f t="shared" si="14"/>
        <v>1.0015265579137023</v>
      </c>
      <c r="O48" s="8" t="s">
        <v>318</v>
      </c>
      <c r="P48" s="9">
        <v>375815.61</v>
      </c>
      <c r="Q48" s="9">
        <v>352885.4</v>
      </c>
      <c r="R48" s="9">
        <v>22930.21</v>
      </c>
      <c r="S48" s="8" t="s">
        <v>318</v>
      </c>
      <c r="T48" s="9">
        <v>352885.4</v>
      </c>
      <c r="U48" s="9">
        <v>353424.1</v>
      </c>
      <c r="V48" s="8" t="s">
        <v>318</v>
      </c>
      <c r="W48" s="9">
        <v>0</v>
      </c>
      <c r="X48" s="9">
        <f>U48+IF(V48 = "", 0, V48)+W48</f>
        <v>353424.1</v>
      </c>
      <c r="Y48" s="9">
        <f>T48-X48</f>
        <v>-538.69999999995343</v>
      </c>
      <c r="Z48" s="7">
        <f t="shared" si="16"/>
        <v>-1.5265579137021634E-3</v>
      </c>
      <c r="AA48" s="8" t="s">
        <v>318</v>
      </c>
    </row>
    <row r="49" spans="1:27" hidden="1" outlineLevel="1" x14ac:dyDescent="0.25">
      <c r="A49" t="s">
        <v>318</v>
      </c>
      <c r="B49" s="8" t="s">
        <v>318</v>
      </c>
      <c r="C49" s="8" t="s">
        <v>85</v>
      </c>
      <c r="D49" s="9">
        <v>180.82</v>
      </c>
      <c r="E49" s="9">
        <v>583.33000000000004</v>
      </c>
      <c r="F49" s="9">
        <v>0</v>
      </c>
      <c r="G49" s="9">
        <v>402.51</v>
      </c>
      <c r="H49" s="7">
        <f t="shared" si="13"/>
        <v>0.30997891416522377</v>
      </c>
      <c r="I49" s="8" t="s">
        <v>318</v>
      </c>
      <c r="J49" s="9">
        <v>6683.17</v>
      </c>
      <c r="K49" s="9">
        <v>7000</v>
      </c>
      <c r="L49" s="9">
        <v>0</v>
      </c>
      <c r="M49" s="9">
        <v>316.83</v>
      </c>
      <c r="N49" s="7">
        <f t="shared" si="14"/>
        <v>0.95473857142857144</v>
      </c>
      <c r="O49" s="8" t="s">
        <v>318</v>
      </c>
      <c r="P49" s="9">
        <v>0</v>
      </c>
      <c r="Q49" s="9">
        <v>7000</v>
      </c>
      <c r="R49" s="9">
        <v>-7000</v>
      </c>
      <c r="S49" s="8" t="s">
        <v>318</v>
      </c>
      <c r="T49" s="9">
        <v>7000</v>
      </c>
      <c r="U49" s="9">
        <v>6683.17</v>
      </c>
      <c r="V49" s="8" t="s">
        <v>318</v>
      </c>
      <c r="W49" s="9">
        <v>0</v>
      </c>
      <c r="X49" s="9">
        <f>U49+IF(V49 = "", 0, V49)+W49</f>
        <v>6683.17</v>
      </c>
      <c r="Y49" s="9">
        <f>T49-X49</f>
        <v>316.82999999999993</v>
      </c>
      <c r="Z49" s="7">
        <f t="shared" si="16"/>
        <v>4.5261428571428564E-2</v>
      </c>
      <c r="AA49" s="8" t="s">
        <v>318</v>
      </c>
    </row>
    <row r="50" spans="1:27" hidden="1" outlineLevel="1" x14ac:dyDescent="0.25">
      <c r="A50" t="s">
        <v>318</v>
      </c>
      <c r="B50" s="8" t="s">
        <v>318</v>
      </c>
      <c r="C50" s="8" t="s">
        <v>86</v>
      </c>
      <c r="D50" s="9">
        <v>3723.57</v>
      </c>
      <c r="E50" s="9">
        <v>3730.03</v>
      </c>
      <c r="F50" s="9">
        <v>0</v>
      </c>
      <c r="G50" s="9">
        <v>6.46</v>
      </c>
      <c r="H50" s="7">
        <f t="shared" si="13"/>
        <v>0.99826811044415187</v>
      </c>
      <c r="I50" s="8" t="s">
        <v>318</v>
      </c>
      <c r="J50" s="9">
        <v>48011.91</v>
      </c>
      <c r="K50" s="9">
        <v>46790.41</v>
      </c>
      <c r="L50" s="9">
        <v>0</v>
      </c>
      <c r="M50" s="9">
        <v>-1221.5</v>
      </c>
      <c r="N50" s="7">
        <f t="shared" si="14"/>
        <v>1.026105776803409</v>
      </c>
      <c r="O50" s="8" t="s">
        <v>318</v>
      </c>
      <c r="P50" s="9">
        <v>48776.2</v>
      </c>
      <c r="Q50" s="9">
        <v>46790.41</v>
      </c>
      <c r="R50" s="9">
        <v>1985.79</v>
      </c>
      <c r="S50" s="8" t="s">
        <v>318</v>
      </c>
      <c r="T50" s="9">
        <v>46790.41</v>
      </c>
      <c r="U50" s="9">
        <v>48011.91</v>
      </c>
      <c r="V50" s="8" t="s">
        <v>318</v>
      </c>
      <c r="W50" s="9">
        <v>0</v>
      </c>
      <c r="X50" s="9">
        <f>U50+IF(V50 = "", 0, V50)+W50</f>
        <v>48011.91</v>
      </c>
      <c r="Y50" s="9">
        <f>T50-X50</f>
        <v>-1221.5</v>
      </c>
      <c r="Z50" s="7">
        <f t="shared" si="16"/>
        <v>-2.6105776803409073E-2</v>
      </c>
      <c r="AA50" s="8" t="s">
        <v>318</v>
      </c>
    </row>
    <row r="51" spans="1:27" hidden="1" outlineLevel="1" x14ac:dyDescent="0.25">
      <c r="A51" t="s">
        <v>318</v>
      </c>
      <c r="B51" s="8" t="s">
        <v>318</v>
      </c>
      <c r="C51" s="8" t="s">
        <v>87</v>
      </c>
      <c r="D51" s="9">
        <v>8242.14</v>
      </c>
      <c r="E51" s="9">
        <v>8145.06</v>
      </c>
      <c r="F51" s="9">
        <v>0</v>
      </c>
      <c r="G51" s="9">
        <v>-97.08</v>
      </c>
      <c r="H51" s="7">
        <f t="shared" si="13"/>
        <v>1.0119188808922217</v>
      </c>
      <c r="I51" s="8" t="s">
        <v>318</v>
      </c>
      <c r="J51" s="9">
        <v>103879.97</v>
      </c>
      <c r="K51" s="9">
        <v>101207.53</v>
      </c>
      <c r="L51" s="9">
        <v>0</v>
      </c>
      <c r="M51" s="9">
        <v>-2672.44</v>
      </c>
      <c r="N51" s="7">
        <f t="shared" si="14"/>
        <v>1.0264055451210004</v>
      </c>
      <c r="O51" s="8" t="s">
        <v>318</v>
      </c>
      <c r="P51" s="9">
        <v>107783.91</v>
      </c>
      <c r="Q51" s="9">
        <v>101207.53</v>
      </c>
      <c r="R51" s="9">
        <v>6576.38</v>
      </c>
      <c r="S51" s="8" t="s">
        <v>318</v>
      </c>
      <c r="T51" s="9">
        <v>101207.53</v>
      </c>
      <c r="U51" s="9">
        <v>103879.97</v>
      </c>
      <c r="V51" s="8" t="s">
        <v>318</v>
      </c>
      <c r="W51" s="9">
        <v>0</v>
      </c>
      <c r="X51" s="9">
        <f>U51+IF(V51 = "", 0, V51)+W51</f>
        <v>103879.97</v>
      </c>
      <c r="Y51" s="9">
        <f>T51-X51</f>
        <v>-2672.4400000000023</v>
      </c>
      <c r="Z51" s="7">
        <f t="shared" si="16"/>
        <v>-2.6405545121000407E-2</v>
      </c>
      <c r="AA51" s="8" t="s">
        <v>318</v>
      </c>
    </row>
    <row r="52" spans="1:27" collapsed="1" x14ac:dyDescent="0.25">
      <c r="A52" t="s">
        <v>318</v>
      </c>
      <c r="B52" s="25" t="s">
        <v>88</v>
      </c>
      <c r="C52" s="25"/>
      <c r="D52" s="16">
        <f>SUM(D53:D53)</f>
        <v>0</v>
      </c>
      <c r="E52" s="16">
        <f>SUM(E53:E53)</f>
        <v>0</v>
      </c>
      <c r="F52" s="16">
        <f>SUM(F53:F53)</f>
        <v>0</v>
      </c>
      <c r="G52" s="16">
        <f>SUM(G53:G53)</f>
        <v>0</v>
      </c>
      <c r="H52" s="17">
        <f t="shared" si="13"/>
        <v>0</v>
      </c>
      <c r="I52" s="15" t="s">
        <v>318</v>
      </c>
      <c r="J52" s="16">
        <f>SUM(J53:J53)</f>
        <v>468</v>
      </c>
      <c r="K52" s="16">
        <f>SUM(K53:K53)</f>
        <v>0</v>
      </c>
      <c r="L52" s="16">
        <f>SUM(L53:L53)</f>
        <v>0</v>
      </c>
      <c r="M52" s="16">
        <f>SUM(M53:M53)</f>
        <v>-468</v>
      </c>
      <c r="N52" s="17">
        <f t="shared" si="14"/>
        <v>0</v>
      </c>
      <c r="O52" s="15" t="s">
        <v>318</v>
      </c>
      <c r="P52" s="16">
        <f>SUM(P53:P53)</f>
        <v>1000</v>
      </c>
      <c r="Q52" s="16">
        <f>SUM(Q53:Q53)</f>
        <v>0</v>
      </c>
      <c r="R52" s="16">
        <f>SUM(R53:R53)</f>
        <v>1000</v>
      </c>
      <c r="S52" s="15" t="s">
        <v>318</v>
      </c>
      <c r="T52" s="16">
        <f t="shared" ref="T52:Y52" si="18">SUM(T53:T53)</f>
        <v>0</v>
      </c>
      <c r="U52" s="16">
        <f t="shared" si="18"/>
        <v>468</v>
      </c>
      <c r="V52" s="16">
        <f t="shared" si="18"/>
        <v>0</v>
      </c>
      <c r="W52" s="16">
        <f t="shared" si="18"/>
        <v>0</v>
      </c>
      <c r="X52" s="16">
        <f t="shared" si="18"/>
        <v>468</v>
      </c>
      <c r="Y52" s="16">
        <f t="shared" si="18"/>
        <v>-468</v>
      </c>
      <c r="Z52" s="17">
        <f t="shared" si="16"/>
        <v>0</v>
      </c>
      <c r="AA52" s="16"/>
    </row>
    <row r="53" spans="1:27" hidden="1" outlineLevel="1" x14ac:dyDescent="0.25">
      <c r="A53" t="s">
        <v>318</v>
      </c>
      <c r="B53" s="8" t="s">
        <v>318</v>
      </c>
      <c r="C53" s="8" t="s">
        <v>90</v>
      </c>
      <c r="D53" s="9">
        <v>0</v>
      </c>
      <c r="E53" s="9">
        <v>0</v>
      </c>
      <c r="F53" s="9">
        <v>0</v>
      </c>
      <c r="G53" s="9">
        <v>0</v>
      </c>
      <c r="H53" s="7">
        <f t="shared" si="13"/>
        <v>0</v>
      </c>
      <c r="I53" s="8" t="s">
        <v>318</v>
      </c>
      <c r="J53" s="9">
        <v>468</v>
      </c>
      <c r="K53" s="9">
        <v>0</v>
      </c>
      <c r="L53" s="9">
        <v>0</v>
      </c>
      <c r="M53" s="9">
        <v>-468</v>
      </c>
      <c r="N53" s="7">
        <f t="shared" si="14"/>
        <v>0</v>
      </c>
      <c r="O53" s="8" t="s">
        <v>318</v>
      </c>
      <c r="P53" s="9">
        <v>1000</v>
      </c>
      <c r="Q53" s="9">
        <v>0</v>
      </c>
      <c r="R53" s="9">
        <v>1000</v>
      </c>
      <c r="S53" s="8" t="s">
        <v>318</v>
      </c>
      <c r="T53" s="9">
        <v>0</v>
      </c>
      <c r="U53" s="9">
        <v>468</v>
      </c>
      <c r="V53" s="8" t="s">
        <v>318</v>
      </c>
      <c r="W53" s="9">
        <v>0</v>
      </c>
      <c r="X53" s="9">
        <f>U53+IF(V53 = "", 0, V53)+W53</f>
        <v>468</v>
      </c>
      <c r="Y53" s="9">
        <f>T53-X53</f>
        <v>-468</v>
      </c>
      <c r="Z53" s="7">
        <f t="shared" si="16"/>
        <v>0</v>
      </c>
      <c r="AA53" s="8" t="s">
        <v>318</v>
      </c>
    </row>
    <row r="54" spans="1:27" collapsed="1" x14ac:dyDescent="0.25">
      <c r="A54" t="s">
        <v>318</v>
      </c>
      <c r="B54" s="25" t="s">
        <v>94</v>
      </c>
      <c r="C54" s="25"/>
      <c r="D54" s="16">
        <f>SUM(D55:D62)</f>
        <v>16657.43</v>
      </c>
      <c r="E54" s="16">
        <f>SUM(E55:E62)</f>
        <v>17292.689999999999</v>
      </c>
      <c r="F54" s="16">
        <f>SUM(F55:F62)</f>
        <v>0</v>
      </c>
      <c r="G54" s="16">
        <f>SUM(G55:G62)</f>
        <v>635.26000000000022</v>
      </c>
      <c r="H54" s="17">
        <f t="shared" si="13"/>
        <v>0.96326424633761443</v>
      </c>
      <c r="I54" s="15" t="s">
        <v>318</v>
      </c>
      <c r="J54" s="16">
        <f>SUM(J55:J62)</f>
        <v>204196.14</v>
      </c>
      <c r="K54" s="16">
        <f>SUM(K55:K62)</f>
        <v>208911.65</v>
      </c>
      <c r="L54" s="16">
        <f>SUM(L55:L62)</f>
        <v>0</v>
      </c>
      <c r="M54" s="16">
        <f>SUM(M55:M62)</f>
        <v>4715.5100000000011</v>
      </c>
      <c r="N54" s="17">
        <f t="shared" si="14"/>
        <v>0.9774282094847272</v>
      </c>
      <c r="O54" s="15" t="s">
        <v>318</v>
      </c>
      <c r="P54" s="16">
        <f>SUM(P55:P62)</f>
        <v>207668.1</v>
      </c>
      <c r="Q54" s="16">
        <f>SUM(Q55:Q62)</f>
        <v>208911.65</v>
      </c>
      <c r="R54" s="16">
        <f>SUM(R55:R62)</f>
        <v>-1243.5500000000004</v>
      </c>
      <c r="S54" s="15" t="s">
        <v>318</v>
      </c>
      <c r="T54" s="16">
        <f t="shared" ref="T54:Y54" si="19">SUM(T55:T62)</f>
        <v>208911.65</v>
      </c>
      <c r="U54" s="16">
        <f t="shared" si="19"/>
        <v>204196.14</v>
      </c>
      <c r="V54" s="16">
        <f t="shared" si="19"/>
        <v>0</v>
      </c>
      <c r="W54" s="16">
        <f t="shared" si="19"/>
        <v>0</v>
      </c>
      <c r="X54" s="16">
        <f t="shared" si="19"/>
        <v>204196.14</v>
      </c>
      <c r="Y54" s="16">
        <f t="shared" si="19"/>
        <v>4715.5100000000057</v>
      </c>
      <c r="Z54" s="17">
        <f t="shared" si="16"/>
        <v>2.2571790515272871E-2</v>
      </c>
      <c r="AA54" s="16"/>
    </row>
    <row r="55" spans="1:27" hidden="1" outlineLevel="1" x14ac:dyDescent="0.25">
      <c r="A55" t="s">
        <v>318</v>
      </c>
      <c r="B55" s="8" t="s">
        <v>318</v>
      </c>
      <c r="C55" s="8" t="s">
        <v>95</v>
      </c>
      <c r="D55" s="9">
        <v>5707.11</v>
      </c>
      <c r="E55" s="9">
        <v>7934.76</v>
      </c>
      <c r="F55" s="9">
        <v>0</v>
      </c>
      <c r="G55" s="9">
        <v>2227.65</v>
      </c>
      <c r="H55" s="7">
        <f t="shared" si="13"/>
        <v>0.71925426856010766</v>
      </c>
      <c r="I55" s="8" t="s">
        <v>318</v>
      </c>
      <c r="J55" s="9">
        <v>67030.710000000006</v>
      </c>
      <c r="K55" s="9">
        <v>92834.27</v>
      </c>
      <c r="L55" s="9">
        <v>0</v>
      </c>
      <c r="M55" s="9">
        <v>25803.56</v>
      </c>
      <c r="N55" s="7">
        <f t="shared" si="14"/>
        <v>0.7220470414643213</v>
      </c>
      <c r="O55" s="8" t="s">
        <v>318</v>
      </c>
      <c r="P55" s="9">
        <v>91609.84</v>
      </c>
      <c r="Q55" s="9">
        <v>92834.27</v>
      </c>
      <c r="R55" s="9">
        <v>-1224.43</v>
      </c>
      <c r="S55" s="8" t="s">
        <v>318</v>
      </c>
      <c r="T55" s="9">
        <v>92834.27</v>
      </c>
      <c r="U55" s="9">
        <v>67030.710000000006</v>
      </c>
      <c r="V55" s="8" t="s">
        <v>318</v>
      </c>
      <c r="W55" s="9">
        <v>0</v>
      </c>
      <c r="X55" s="9">
        <f t="shared" ref="X55:X62" si="20">U55+IF(V55 = "", 0, V55)+W55</f>
        <v>67030.710000000006</v>
      </c>
      <c r="Y55" s="9">
        <f t="shared" ref="Y55:Y62" si="21">T55-X55</f>
        <v>25803.559999999998</v>
      </c>
      <c r="Z55" s="7">
        <f t="shared" si="16"/>
        <v>0.27795295853567864</v>
      </c>
      <c r="AA55" s="8" t="s">
        <v>318</v>
      </c>
    </row>
    <row r="56" spans="1:27" hidden="1" outlineLevel="1" x14ac:dyDescent="0.25">
      <c r="A56" t="s">
        <v>318</v>
      </c>
      <c r="B56" s="8" t="s">
        <v>318</v>
      </c>
      <c r="C56" s="8" t="s">
        <v>96</v>
      </c>
      <c r="D56" s="9">
        <v>334.69</v>
      </c>
      <c r="E56" s="9">
        <v>208.33</v>
      </c>
      <c r="F56" s="9">
        <v>0</v>
      </c>
      <c r="G56" s="9">
        <v>-126.36</v>
      </c>
      <c r="H56" s="7">
        <f t="shared" si="13"/>
        <v>1.6065377046032736</v>
      </c>
      <c r="I56" s="8" t="s">
        <v>318</v>
      </c>
      <c r="J56" s="9">
        <v>1881.24</v>
      </c>
      <c r="K56" s="9">
        <v>2500</v>
      </c>
      <c r="L56" s="9">
        <v>0</v>
      </c>
      <c r="M56" s="9">
        <v>618.76</v>
      </c>
      <c r="N56" s="7">
        <f t="shared" si="14"/>
        <v>0.75249600000000005</v>
      </c>
      <c r="O56" s="8" t="s">
        <v>318</v>
      </c>
      <c r="P56" s="9">
        <v>0</v>
      </c>
      <c r="Q56" s="9">
        <v>2500</v>
      </c>
      <c r="R56" s="9">
        <v>-2500</v>
      </c>
      <c r="S56" s="8" t="s">
        <v>318</v>
      </c>
      <c r="T56" s="9">
        <v>2500</v>
      </c>
      <c r="U56" s="9">
        <v>1881.24</v>
      </c>
      <c r="V56" s="8" t="s">
        <v>318</v>
      </c>
      <c r="W56" s="9">
        <v>0</v>
      </c>
      <c r="X56" s="9">
        <f t="shared" si="20"/>
        <v>1881.24</v>
      </c>
      <c r="Y56" s="9">
        <f t="shared" si="21"/>
        <v>618.76</v>
      </c>
      <c r="Z56" s="7">
        <f t="shared" si="16"/>
        <v>0.247504</v>
      </c>
      <c r="AA56" s="8" t="s">
        <v>318</v>
      </c>
    </row>
    <row r="57" spans="1:27" hidden="1" outlineLevel="1" x14ac:dyDescent="0.25">
      <c r="A57" t="s">
        <v>318</v>
      </c>
      <c r="B57" s="8" t="s">
        <v>318</v>
      </c>
      <c r="C57" s="8" t="s">
        <v>97</v>
      </c>
      <c r="D57" s="9">
        <v>565.42999999999995</v>
      </c>
      <c r="E57" s="9">
        <v>764.46</v>
      </c>
      <c r="F57" s="9">
        <v>0</v>
      </c>
      <c r="G57" s="9">
        <v>199.03</v>
      </c>
      <c r="H57" s="7">
        <f t="shared" si="13"/>
        <v>0.73964628626743045</v>
      </c>
      <c r="I57" s="8" t="s">
        <v>318</v>
      </c>
      <c r="J57" s="9">
        <v>6376.07</v>
      </c>
      <c r="K57" s="9">
        <v>8815.73</v>
      </c>
      <c r="L57" s="9">
        <v>0</v>
      </c>
      <c r="M57" s="9">
        <v>2439.66</v>
      </c>
      <c r="N57" s="7">
        <f t="shared" si="14"/>
        <v>0.72326058080272426</v>
      </c>
      <c r="O57" s="8" t="s">
        <v>318</v>
      </c>
      <c r="P57" s="9">
        <v>8655.99</v>
      </c>
      <c r="Q57" s="9">
        <v>8815.73</v>
      </c>
      <c r="R57" s="9">
        <v>-159.74</v>
      </c>
      <c r="S57" s="8" t="s">
        <v>318</v>
      </c>
      <c r="T57" s="9">
        <v>8815.73</v>
      </c>
      <c r="U57" s="9">
        <v>6376.07</v>
      </c>
      <c r="V57" s="8" t="s">
        <v>318</v>
      </c>
      <c r="W57" s="9">
        <v>0</v>
      </c>
      <c r="X57" s="9">
        <f t="shared" si="20"/>
        <v>6376.07</v>
      </c>
      <c r="Y57" s="9">
        <f t="shared" si="21"/>
        <v>2439.66</v>
      </c>
      <c r="Z57" s="7">
        <f t="shared" si="16"/>
        <v>0.27673941919727579</v>
      </c>
      <c r="AA57" s="8" t="s">
        <v>318</v>
      </c>
    </row>
    <row r="58" spans="1:27" hidden="1" outlineLevel="1" x14ac:dyDescent="0.25">
      <c r="A58" t="s">
        <v>318</v>
      </c>
      <c r="B58" s="8" t="s">
        <v>318</v>
      </c>
      <c r="C58" s="8" t="s">
        <v>98</v>
      </c>
      <c r="D58" s="9">
        <v>966.68</v>
      </c>
      <c r="E58" s="9">
        <v>1269.56</v>
      </c>
      <c r="F58" s="9">
        <v>0</v>
      </c>
      <c r="G58" s="9">
        <v>302.88</v>
      </c>
      <c r="H58" s="7">
        <f t="shared" si="13"/>
        <v>0.76142915655817767</v>
      </c>
      <c r="I58" s="8" t="s">
        <v>318</v>
      </c>
      <c r="J58" s="9">
        <v>12397.93</v>
      </c>
      <c r="K58" s="9">
        <v>18946.84</v>
      </c>
      <c r="L58" s="9">
        <v>0</v>
      </c>
      <c r="M58" s="9">
        <v>6548.91</v>
      </c>
      <c r="N58" s="7">
        <f t="shared" si="14"/>
        <v>0.65435344363492809</v>
      </c>
      <c r="O58" s="8" t="s">
        <v>318</v>
      </c>
      <c r="P58" s="9">
        <v>21711.54</v>
      </c>
      <c r="Q58" s="9">
        <v>18946.84</v>
      </c>
      <c r="R58" s="9">
        <v>2764.7</v>
      </c>
      <c r="S58" s="8" t="s">
        <v>318</v>
      </c>
      <c r="T58" s="9">
        <v>18946.84</v>
      </c>
      <c r="U58" s="9">
        <v>12397.93</v>
      </c>
      <c r="V58" s="8" t="s">
        <v>318</v>
      </c>
      <c r="W58" s="9">
        <v>0</v>
      </c>
      <c r="X58" s="9">
        <f t="shared" si="20"/>
        <v>12397.93</v>
      </c>
      <c r="Y58" s="9">
        <f t="shared" si="21"/>
        <v>6548.91</v>
      </c>
      <c r="Z58" s="7">
        <f t="shared" si="16"/>
        <v>0.34564655636507197</v>
      </c>
      <c r="AA58" s="8" t="s">
        <v>318</v>
      </c>
    </row>
    <row r="59" spans="1:27" hidden="1" outlineLevel="1" x14ac:dyDescent="0.25">
      <c r="A59" t="s">
        <v>318</v>
      </c>
      <c r="B59" s="8" t="s">
        <v>318</v>
      </c>
      <c r="C59" s="8" t="s">
        <v>99</v>
      </c>
      <c r="D59" s="9">
        <v>7144.99</v>
      </c>
      <c r="E59" s="9">
        <v>5259.57</v>
      </c>
      <c r="F59" s="9">
        <v>0</v>
      </c>
      <c r="G59" s="9">
        <v>-1885.42</v>
      </c>
      <c r="H59" s="7">
        <f t="shared" si="13"/>
        <v>1.3584741718429454</v>
      </c>
      <c r="I59" s="8" t="s">
        <v>318</v>
      </c>
      <c r="J59" s="9">
        <v>84839.93</v>
      </c>
      <c r="K59" s="9">
        <v>61378.31</v>
      </c>
      <c r="L59" s="9">
        <v>0</v>
      </c>
      <c r="M59" s="9">
        <v>-23461.62</v>
      </c>
      <c r="N59" s="7">
        <f t="shared" si="14"/>
        <v>1.3822461061570446</v>
      </c>
      <c r="O59" s="8" t="s">
        <v>318</v>
      </c>
      <c r="P59" s="9">
        <v>61288.02</v>
      </c>
      <c r="Q59" s="9">
        <v>61378.31</v>
      </c>
      <c r="R59" s="9">
        <v>-90.29</v>
      </c>
      <c r="S59" s="8" t="s">
        <v>318</v>
      </c>
      <c r="T59" s="9">
        <v>61378.31</v>
      </c>
      <c r="U59" s="9">
        <v>84839.93</v>
      </c>
      <c r="V59" s="8" t="s">
        <v>318</v>
      </c>
      <c r="W59" s="9">
        <v>0</v>
      </c>
      <c r="X59" s="9">
        <f t="shared" si="20"/>
        <v>84839.93</v>
      </c>
      <c r="Y59" s="9">
        <f t="shared" si="21"/>
        <v>-23461.619999999995</v>
      </c>
      <c r="Z59" s="7">
        <f t="shared" si="16"/>
        <v>-0.38224610615704468</v>
      </c>
      <c r="AA59" s="8" t="s">
        <v>318</v>
      </c>
    </row>
    <row r="60" spans="1:27" hidden="1" outlineLevel="1" x14ac:dyDescent="0.25">
      <c r="A60" t="s">
        <v>318</v>
      </c>
      <c r="B60" s="8" t="s">
        <v>318</v>
      </c>
      <c r="C60" s="8" t="s">
        <v>100</v>
      </c>
      <c r="D60" s="9">
        <v>0</v>
      </c>
      <c r="E60" s="9">
        <v>416.67</v>
      </c>
      <c r="F60" s="9">
        <v>0</v>
      </c>
      <c r="G60" s="9">
        <v>416.67</v>
      </c>
      <c r="H60" s="7">
        <f t="shared" si="13"/>
        <v>0</v>
      </c>
      <c r="I60" s="8" t="s">
        <v>318</v>
      </c>
      <c r="J60" s="9">
        <v>3685.06</v>
      </c>
      <c r="K60" s="9">
        <v>5000</v>
      </c>
      <c r="L60" s="9">
        <v>0</v>
      </c>
      <c r="M60" s="9">
        <v>1314.94</v>
      </c>
      <c r="N60" s="7">
        <f t="shared" si="14"/>
        <v>0.737012</v>
      </c>
      <c r="O60" s="8" t="s">
        <v>318</v>
      </c>
      <c r="P60" s="9">
        <v>3000</v>
      </c>
      <c r="Q60" s="9">
        <v>5000</v>
      </c>
      <c r="R60" s="9">
        <v>-2000</v>
      </c>
      <c r="S60" s="8" t="s">
        <v>318</v>
      </c>
      <c r="T60" s="9">
        <v>5000</v>
      </c>
      <c r="U60" s="9">
        <v>3685.06</v>
      </c>
      <c r="V60" s="8" t="s">
        <v>318</v>
      </c>
      <c r="W60" s="9">
        <v>0</v>
      </c>
      <c r="X60" s="9">
        <f t="shared" si="20"/>
        <v>3685.06</v>
      </c>
      <c r="Y60" s="9">
        <f t="shared" si="21"/>
        <v>1314.94</v>
      </c>
      <c r="Z60" s="7">
        <f t="shared" si="16"/>
        <v>0.262988</v>
      </c>
      <c r="AA60" s="8" t="s">
        <v>318</v>
      </c>
    </row>
    <row r="61" spans="1:27" hidden="1" outlineLevel="1" x14ac:dyDescent="0.25">
      <c r="A61" t="s">
        <v>318</v>
      </c>
      <c r="B61" s="8" t="s">
        <v>318</v>
      </c>
      <c r="C61" s="8" t="s">
        <v>101</v>
      </c>
      <c r="D61" s="9">
        <v>795.33</v>
      </c>
      <c r="E61" s="9">
        <v>597.80999999999995</v>
      </c>
      <c r="F61" s="9">
        <v>0</v>
      </c>
      <c r="G61" s="9">
        <v>-197.52</v>
      </c>
      <c r="H61" s="7">
        <f t="shared" si="13"/>
        <v>1.3304059818336931</v>
      </c>
      <c r="I61" s="8" t="s">
        <v>318</v>
      </c>
      <c r="J61" s="9">
        <v>9832.5300000000007</v>
      </c>
      <c r="K61" s="9">
        <v>6914.77</v>
      </c>
      <c r="L61" s="9">
        <v>0</v>
      </c>
      <c r="M61" s="9">
        <v>-2917.76</v>
      </c>
      <c r="N61" s="7">
        <f t="shared" si="14"/>
        <v>1.4219605279712846</v>
      </c>
      <c r="O61" s="8" t="s">
        <v>318</v>
      </c>
      <c r="P61" s="9">
        <v>6877.45</v>
      </c>
      <c r="Q61" s="9">
        <v>6914.77</v>
      </c>
      <c r="R61" s="9">
        <v>-37.32</v>
      </c>
      <c r="S61" s="8" t="s">
        <v>318</v>
      </c>
      <c r="T61" s="9">
        <v>6914.77</v>
      </c>
      <c r="U61" s="9">
        <v>9832.5300000000007</v>
      </c>
      <c r="V61" s="8" t="s">
        <v>318</v>
      </c>
      <c r="W61" s="9">
        <v>0</v>
      </c>
      <c r="X61" s="9">
        <f t="shared" si="20"/>
        <v>9832.5300000000007</v>
      </c>
      <c r="Y61" s="9">
        <f t="shared" si="21"/>
        <v>-2917.76</v>
      </c>
      <c r="Z61" s="7">
        <f t="shared" si="16"/>
        <v>-0.42196052797128464</v>
      </c>
      <c r="AA61" s="8" t="s">
        <v>318</v>
      </c>
    </row>
    <row r="62" spans="1:27" hidden="1" outlineLevel="1" x14ac:dyDescent="0.25">
      <c r="A62" t="s">
        <v>318</v>
      </c>
      <c r="B62" s="8" t="s">
        <v>318</v>
      </c>
      <c r="C62" s="8" t="s">
        <v>102</v>
      </c>
      <c r="D62" s="9">
        <v>1143.2</v>
      </c>
      <c r="E62" s="9">
        <v>841.53</v>
      </c>
      <c r="F62" s="9">
        <v>0</v>
      </c>
      <c r="G62" s="9">
        <v>-301.67</v>
      </c>
      <c r="H62" s="7">
        <f t="shared" si="13"/>
        <v>1.3584780102907801</v>
      </c>
      <c r="I62" s="8" t="s">
        <v>318</v>
      </c>
      <c r="J62" s="9">
        <v>18152.669999999998</v>
      </c>
      <c r="K62" s="9">
        <v>12521.73</v>
      </c>
      <c r="L62" s="9">
        <v>0</v>
      </c>
      <c r="M62" s="9">
        <v>-5630.94</v>
      </c>
      <c r="N62" s="7">
        <f t="shared" si="14"/>
        <v>1.449693452901476</v>
      </c>
      <c r="O62" s="8" t="s">
        <v>318</v>
      </c>
      <c r="P62" s="9">
        <v>14525.26</v>
      </c>
      <c r="Q62" s="9">
        <v>12521.73</v>
      </c>
      <c r="R62" s="9">
        <v>2003.53</v>
      </c>
      <c r="S62" s="8" t="s">
        <v>318</v>
      </c>
      <c r="T62" s="9">
        <v>12521.73</v>
      </c>
      <c r="U62" s="9">
        <v>18152.669999999998</v>
      </c>
      <c r="V62" s="8" t="s">
        <v>318</v>
      </c>
      <c r="W62" s="9">
        <v>0</v>
      </c>
      <c r="X62" s="9">
        <f t="shared" si="20"/>
        <v>18152.669999999998</v>
      </c>
      <c r="Y62" s="9">
        <f t="shared" si="21"/>
        <v>-5630.9399999999987</v>
      </c>
      <c r="Z62" s="7">
        <f t="shared" si="16"/>
        <v>-0.449693452901476</v>
      </c>
      <c r="AA62" s="8" t="s">
        <v>318</v>
      </c>
    </row>
    <row r="63" spans="1:27" collapsed="1" x14ac:dyDescent="0.25">
      <c r="A63" t="s">
        <v>318</v>
      </c>
      <c r="B63" s="25" t="s">
        <v>107</v>
      </c>
      <c r="C63" s="25"/>
      <c r="D63" s="16">
        <f>SUM(D64:D66)</f>
        <v>6290.53</v>
      </c>
      <c r="E63" s="16">
        <f>SUM(E64:E66)</f>
        <v>6725.36</v>
      </c>
      <c r="F63" s="16">
        <f>SUM(F64:F66)</f>
        <v>0</v>
      </c>
      <c r="G63" s="16">
        <f>SUM(G64:G66)</f>
        <v>434.83</v>
      </c>
      <c r="H63" s="17">
        <f t="shared" si="13"/>
        <v>0.93534472504074129</v>
      </c>
      <c r="I63" s="15" t="s">
        <v>318</v>
      </c>
      <c r="J63" s="16">
        <f>SUM(J64:J66)</f>
        <v>79514.240000000005</v>
      </c>
      <c r="K63" s="16">
        <f>SUM(K64:K66)</f>
        <v>81073.450000000012</v>
      </c>
      <c r="L63" s="16">
        <f>SUM(L64:L66)</f>
        <v>0</v>
      </c>
      <c r="M63" s="16">
        <f>SUM(M64:M66)</f>
        <v>1559.21</v>
      </c>
      <c r="N63" s="17">
        <f t="shared" si="14"/>
        <v>0.98076793327531997</v>
      </c>
      <c r="O63" s="15" t="s">
        <v>318</v>
      </c>
      <c r="P63" s="16">
        <f>SUM(P64:P66)</f>
        <v>81819.789999999994</v>
      </c>
      <c r="Q63" s="16">
        <f>SUM(Q64:Q66)</f>
        <v>81073.450000000012</v>
      </c>
      <c r="R63" s="16">
        <f>SUM(R64:R66)</f>
        <v>746.34000000000015</v>
      </c>
      <c r="S63" s="15" t="s">
        <v>318</v>
      </c>
      <c r="T63" s="16">
        <f t="shared" ref="T63:Y63" si="22">SUM(T64:T66)</f>
        <v>81073.450000000012</v>
      </c>
      <c r="U63" s="16">
        <f t="shared" si="22"/>
        <v>79514.240000000005</v>
      </c>
      <c r="V63" s="16">
        <f t="shared" si="22"/>
        <v>0</v>
      </c>
      <c r="W63" s="16">
        <f t="shared" si="22"/>
        <v>0</v>
      </c>
      <c r="X63" s="16">
        <f t="shared" si="22"/>
        <v>79514.240000000005</v>
      </c>
      <c r="Y63" s="16">
        <f t="shared" si="22"/>
        <v>1559.2100000000037</v>
      </c>
      <c r="Z63" s="17">
        <f t="shared" si="16"/>
        <v>1.9232066724679947E-2</v>
      </c>
      <c r="AA63" s="16"/>
    </row>
    <row r="64" spans="1:27" hidden="1" outlineLevel="1" x14ac:dyDescent="0.25">
      <c r="A64" t="s">
        <v>318</v>
      </c>
      <c r="B64" s="8" t="s">
        <v>318</v>
      </c>
      <c r="C64" s="8" t="s">
        <v>108</v>
      </c>
      <c r="D64" s="9">
        <v>4917.2299999999996</v>
      </c>
      <c r="E64" s="9">
        <v>5373.62</v>
      </c>
      <c r="F64" s="9">
        <v>0</v>
      </c>
      <c r="G64" s="9">
        <v>456.39</v>
      </c>
      <c r="H64" s="7">
        <f t="shared" si="13"/>
        <v>0.9150684268705267</v>
      </c>
      <c r="I64" s="8" t="s">
        <v>318</v>
      </c>
      <c r="J64" s="9">
        <v>60015.28</v>
      </c>
      <c r="K64" s="9">
        <v>62022.41</v>
      </c>
      <c r="L64" s="9">
        <v>0</v>
      </c>
      <c r="M64" s="9">
        <v>2007.13</v>
      </c>
      <c r="N64" s="7">
        <f t="shared" si="14"/>
        <v>0.96763863255233062</v>
      </c>
      <c r="O64" s="8" t="s">
        <v>318</v>
      </c>
      <c r="P64" s="9">
        <v>60611.17</v>
      </c>
      <c r="Q64" s="9">
        <v>62022.41</v>
      </c>
      <c r="R64" s="9">
        <v>-1411.24</v>
      </c>
      <c r="S64" s="8" t="s">
        <v>318</v>
      </c>
      <c r="T64" s="9">
        <v>62022.41</v>
      </c>
      <c r="U64" s="9">
        <v>60015.28</v>
      </c>
      <c r="V64" s="8" t="s">
        <v>318</v>
      </c>
      <c r="W64" s="9">
        <v>0</v>
      </c>
      <c r="X64" s="9">
        <f>U64+IF(V64 = "", 0, V64)+W64</f>
        <v>60015.28</v>
      </c>
      <c r="Y64" s="9">
        <f>T64-X64</f>
        <v>2007.1300000000047</v>
      </c>
      <c r="Z64" s="7">
        <f t="shared" si="16"/>
        <v>3.236136744766939E-2</v>
      </c>
      <c r="AA64" s="8" t="s">
        <v>318</v>
      </c>
    </row>
    <row r="65" spans="1:27" hidden="1" outlineLevel="1" x14ac:dyDescent="0.25">
      <c r="A65" t="s">
        <v>318</v>
      </c>
      <c r="B65" s="8" t="s">
        <v>318</v>
      </c>
      <c r="C65" s="8" t="s">
        <v>110</v>
      </c>
      <c r="D65" s="9">
        <v>586.54999999999995</v>
      </c>
      <c r="E65" s="9">
        <v>618.53</v>
      </c>
      <c r="F65" s="9">
        <v>0</v>
      </c>
      <c r="G65" s="9">
        <v>31.98</v>
      </c>
      <c r="H65" s="7">
        <f t="shared" si="13"/>
        <v>0.9482967681438248</v>
      </c>
      <c r="I65" s="8" t="s">
        <v>318</v>
      </c>
      <c r="J65" s="9">
        <v>7189.69</v>
      </c>
      <c r="K65" s="9">
        <v>7053.16</v>
      </c>
      <c r="L65" s="9">
        <v>0</v>
      </c>
      <c r="M65" s="9">
        <v>-136.53</v>
      </c>
      <c r="N65" s="7">
        <f t="shared" si="14"/>
        <v>1.0193572809917824</v>
      </c>
      <c r="O65" s="8" t="s">
        <v>318</v>
      </c>
      <c r="P65" s="9">
        <v>6842.53</v>
      </c>
      <c r="Q65" s="9">
        <v>7053.16</v>
      </c>
      <c r="R65" s="9">
        <v>-210.63</v>
      </c>
      <c r="S65" s="8" t="s">
        <v>318</v>
      </c>
      <c r="T65" s="9">
        <v>7053.16</v>
      </c>
      <c r="U65" s="9">
        <v>7189.69</v>
      </c>
      <c r="V65" s="8" t="s">
        <v>318</v>
      </c>
      <c r="W65" s="9">
        <v>0</v>
      </c>
      <c r="X65" s="9">
        <f>U65+IF(V65 = "", 0, V65)+W65</f>
        <v>7189.69</v>
      </c>
      <c r="Y65" s="9">
        <f>T65-X65</f>
        <v>-136.52999999999975</v>
      </c>
      <c r="Z65" s="7">
        <f t="shared" si="16"/>
        <v>-1.9357280991782373E-2</v>
      </c>
      <c r="AA65" s="8" t="s">
        <v>318</v>
      </c>
    </row>
    <row r="66" spans="1:27" hidden="1" outlineLevel="1" x14ac:dyDescent="0.25">
      <c r="A66" t="s">
        <v>318</v>
      </c>
      <c r="B66" s="8" t="s">
        <v>318</v>
      </c>
      <c r="C66" s="8" t="s">
        <v>111</v>
      </c>
      <c r="D66" s="9">
        <v>786.75</v>
      </c>
      <c r="E66" s="9">
        <v>733.21</v>
      </c>
      <c r="F66" s="9">
        <v>0</v>
      </c>
      <c r="G66" s="9">
        <v>-53.54</v>
      </c>
      <c r="H66" s="7">
        <f t="shared" si="13"/>
        <v>1.0730213717761623</v>
      </c>
      <c r="I66" s="8" t="s">
        <v>318</v>
      </c>
      <c r="J66" s="9">
        <v>12309.27</v>
      </c>
      <c r="K66" s="9">
        <v>11997.88</v>
      </c>
      <c r="L66" s="9">
        <v>0</v>
      </c>
      <c r="M66" s="9">
        <v>-311.39</v>
      </c>
      <c r="N66" s="7">
        <f t="shared" si="14"/>
        <v>1.0259537518294899</v>
      </c>
      <c r="O66" s="8" t="s">
        <v>318</v>
      </c>
      <c r="P66" s="9">
        <v>14366.09</v>
      </c>
      <c r="Q66" s="9">
        <v>11997.88</v>
      </c>
      <c r="R66" s="9">
        <v>2368.21</v>
      </c>
      <c r="S66" s="8" t="s">
        <v>318</v>
      </c>
      <c r="T66" s="9">
        <v>11997.88</v>
      </c>
      <c r="U66" s="9">
        <v>12309.27</v>
      </c>
      <c r="V66" s="8" t="s">
        <v>318</v>
      </c>
      <c r="W66" s="9">
        <v>0</v>
      </c>
      <c r="X66" s="9">
        <f>U66+IF(V66 = "", 0, V66)+W66</f>
        <v>12309.27</v>
      </c>
      <c r="Y66" s="9">
        <f>T66-X66</f>
        <v>-311.39000000000124</v>
      </c>
      <c r="Z66" s="7">
        <f t="shared" si="16"/>
        <v>-2.5953751829489981E-2</v>
      </c>
      <c r="AA66" s="8" t="s">
        <v>318</v>
      </c>
    </row>
    <row r="67" spans="1:27" collapsed="1" x14ac:dyDescent="0.25">
      <c r="A67" t="s">
        <v>318</v>
      </c>
      <c r="B67" s="25" t="s">
        <v>112</v>
      </c>
      <c r="C67" s="25"/>
      <c r="D67" s="16">
        <f>SUM(D68:D75)</f>
        <v>4706.9399999999996</v>
      </c>
      <c r="E67" s="16">
        <f>SUM(E68:E75)</f>
        <v>4809.6500000000005</v>
      </c>
      <c r="F67" s="16">
        <f>SUM(F68:F75)</f>
        <v>0</v>
      </c>
      <c r="G67" s="16">
        <f>SUM(G68:G75)</f>
        <v>102.71</v>
      </c>
      <c r="H67" s="17">
        <f t="shared" si="13"/>
        <v>0.97864501574958662</v>
      </c>
      <c r="I67" s="15" t="s">
        <v>318</v>
      </c>
      <c r="J67" s="16">
        <f>SUM(J68:J75)</f>
        <v>57878.01</v>
      </c>
      <c r="K67" s="16">
        <f>SUM(K68:K75)</f>
        <v>58165.749999999993</v>
      </c>
      <c r="L67" s="16">
        <f>SUM(L68:L75)</f>
        <v>0</v>
      </c>
      <c r="M67" s="16">
        <f>SUM(M68:M75)</f>
        <v>287.74</v>
      </c>
      <c r="N67" s="17">
        <f t="shared" si="14"/>
        <v>0.99505310255605761</v>
      </c>
      <c r="O67" s="15" t="s">
        <v>318</v>
      </c>
      <c r="P67" s="16">
        <f>SUM(P68:P75)</f>
        <v>59449.98</v>
      </c>
      <c r="Q67" s="16">
        <f>SUM(Q68:Q75)</f>
        <v>58165.749999999993</v>
      </c>
      <c r="R67" s="16">
        <f>SUM(R68:R75)</f>
        <v>1284.23</v>
      </c>
      <c r="S67" s="15" t="s">
        <v>318</v>
      </c>
      <c r="T67" s="16">
        <f t="shared" ref="T67:Y67" si="23">SUM(T68:T75)</f>
        <v>58165.749999999993</v>
      </c>
      <c r="U67" s="16">
        <f t="shared" si="23"/>
        <v>57878.01</v>
      </c>
      <c r="V67" s="16">
        <f t="shared" si="23"/>
        <v>0</v>
      </c>
      <c r="W67" s="16">
        <f t="shared" si="23"/>
        <v>0</v>
      </c>
      <c r="X67" s="16">
        <f t="shared" si="23"/>
        <v>57878.01</v>
      </c>
      <c r="Y67" s="16">
        <f t="shared" si="23"/>
        <v>287.73999999999694</v>
      </c>
      <c r="Z67" s="17">
        <f t="shared" si="16"/>
        <v>4.9468974439424744E-3</v>
      </c>
      <c r="AA67" s="16"/>
    </row>
    <row r="68" spans="1:27" hidden="1" outlineLevel="1" x14ac:dyDescent="0.25">
      <c r="A68" t="s">
        <v>318</v>
      </c>
      <c r="B68" s="8" t="s">
        <v>318</v>
      </c>
      <c r="C68" s="8" t="s">
        <v>113</v>
      </c>
      <c r="D68" s="9">
        <v>2271.75</v>
      </c>
      <c r="E68" s="9">
        <v>2346.75</v>
      </c>
      <c r="F68" s="9">
        <v>0</v>
      </c>
      <c r="G68" s="9">
        <v>75</v>
      </c>
      <c r="H68" s="7">
        <f t="shared" si="13"/>
        <v>0.96804090763822304</v>
      </c>
      <c r="I68" s="8" t="s">
        <v>318</v>
      </c>
      <c r="J68" s="9">
        <v>27010.25</v>
      </c>
      <c r="K68" s="9">
        <v>27385.75</v>
      </c>
      <c r="L68" s="9">
        <v>0</v>
      </c>
      <c r="M68" s="9">
        <v>375.5</v>
      </c>
      <c r="N68" s="7">
        <f t="shared" si="14"/>
        <v>0.98628848945163083</v>
      </c>
      <c r="O68" s="8" t="s">
        <v>318</v>
      </c>
      <c r="P68" s="9">
        <v>27350.35</v>
      </c>
      <c r="Q68" s="9">
        <v>27385.75</v>
      </c>
      <c r="R68" s="9">
        <v>-35.4</v>
      </c>
      <c r="S68" s="8" t="s">
        <v>318</v>
      </c>
      <c r="T68" s="9">
        <v>27385.75</v>
      </c>
      <c r="U68" s="9">
        <v>27010.25</v>
      </c>
      <c r="V68" s="8" t="s">
        <v>318</v>
      </c>
      <c r="W68" s="9">
        <v>0</v>
      </c>
      <c r="X68" s="9">
        <f t="shared" ref="X68:X75" si="24">U68+IF(V68 = "", 0, V68)+W68</f>
        <v>27010.25</v>
      </c>
      <c r="Y68" s="9">
        <f t="shared" ref="Y68:Y75" si="25">T68-X68</f>
        <v>375.5</v>
      </c>
      <c r="Z68" s="7">
        <f t="shared" si="16"/>
        <v>1.3711510548369133E-2</v>
      </c>
      <c r="AA68" s="8" t="s">
        <v>318</v>
      </c>
    </row>
    <row r="69" spans="1:27" hidden="1" outlineLevel="1" x14ac:dyDescent="0.25">
      <c r="A69" t="s">
        <v>318</v>
      </c>
      <c r="B69" s="8" t="s">
        <v>318</v>
      </c>
      <c r="C69" s="8" t="s">
        <v>114</v>
      </c>
      <c r="D69" s="9">
        <v>30.34</v>
      </c>
      <c r="E69" s="9">
        <v>0</v>
      </c>
      <c r="F69" s="9">
        <v>0</v>
      </c>
      <c r="G69" s="9">
        <v>-30.34</v>
      </c>
      <c r="H69" s="7">
        <f t="shared" si="13"/>
        <v>0</v>
      </c>
      <c r="I69" s="8" t="s">
        <v>318</v>
      </c>
      <c r="J69" s="9">
        <v>319.04000000000002</v>
      </c>
      <c r="K69" s="9">
        <v>0</v>
      </c>
      <c r="L69" s="9">
        <v>0</v>
      </c>
      <c r="M69" s="9">
        <v>-319.04000000000002</v>
      </c>
      <c r="N69" s="7">
        <f t="shared" si="14"/>
        <v>0</v>
      </c>
      <c r="O69" s="8" t="s">
        <v>318</v>
      </c>
      <c r="P69" s="9">
        <v>0</v>
      </c>
      <c r="Q69" s="9">
        <v>0</v>
      </c>
      <c r="R69" s="9">
        <v>0</v>
      </c>
      <c r="S69" s="8" t="s">
        <v>318</v>
      </c>
      <c r="T69" s="9">
        <v>0</v>
      </c>
      <c r="U69" s="9">
        <v>319.04000000000002</v>
      </c>
      <c r="V69" s="8" t="s">
        <v>318</v>
      </c>
      <c r="W69" s="9">
        <v>0</v>
      </c>
      <c r="X69" s="9">
        <f t="shared" si="24"/>
        <v>319.04000000000002</v>
      </c>
      <c r="Y69" s="9">
        <f t="shared" si="25"/>
        <v>-319.04000000000002</v>
      </c>
      <c r="Z69" s="7">
        <f t="shared" si="16"/>
        <v>0</v>
      </c>
      <c r="AA69" s="8" t="s">
        <v>318</v>
      </c>
    </row>
    <row r="70" spans="1:27" hidden="1" outlineLevel="1" x14ac:dyDescent="0.25">
      <c r="A70" t="s">
        <v>318</v>
      </c>
      <c r="B70" s="8" t="s">
        <v>318</v>
      </c>
      <c r="C70" s="8" t="s">
        <v>115</v>
      </c>
      <c r="D70" s="9">
        <v>282.76</v>
      </c>
      <c r="E70" s="9">
        <v>289.51</v>
      </c>
      <c r="F70" s="9">
        <v>0</v>
      </c>
      <c r="G70" s="9">
        <v>6.75</v>
      </c>
      <c r="H70" s="7">
        <f t="shared" si="13"/>
        <v>0.97668474318676379</v>
      </c>
      <c r="I70" s="8" t="s">
        <v>318</v>
      </c>
      <c r="J70" s="9">
        <v>3349.02</v>
      </c>
      <c r="K70" s="9">
        <v>3357.86</v>
      </c>
      <c r="L70" s="9">
        <v>0</v>
      </c>
      <c r="M70" s="9">
        <v>8.84</v>
      </c>
      <c r="N70" s="7">
        <f t="shared" si="14"/>
        <v>0.99736737088502792</v>
      </c>
      <c r="O70" s="8" t="s">
        <v>318</v>
      </c>
      <c r="P70" s="9">
        <v>3352.55</v>
      </c>
      <c r="Q70" s="9">
        <v>3357.86</v>
      </c>
      <c r="R70" s="9">
        <v>-5.31</v>
      </c>
      <c r="S70" s="8" t="s">
        <v>318</v>
      </c>
      <c r="T70" s="9">
        <v>3357.86</v>
      </c>
      <c r="U70" s="9">
        <v>3349.02</v>
      </c>
      <c r="V70" s="8" t="s">
        <v>318</v>
      </c>
      <c r="W70" s="9">
        <v>0</v>
      </c>
      <c r="X70" s="9">
        <f t="shared" si="24"/>
        <v>3349.02</v>
      </c>
      <c r="Y70" s="9">
        <f t="shared" si="25"/>
        <v>8.8400000000001455</v>
      </c>
      <c r="Z70" s="7">
        <f t="shared" si="16"/>
        <v>2.6326291149720792E-3</v>
      </c>
      <c r="AA70" s="8" t="s">
        <v>318</v>
      </c>
    </row>
    <row r="71" spans="1:27" hidden="1" outlineLevel="1" x14ac:dyDescent="0.25">
      <c r="A71" t="s">
        <v>318</v>
      </c>
      <c r="B71" s="8" t="s">
        <v>318</v>
      </c>
      <c r="C71" s="8" t="s">
        <v>116</v>
      </c>
      <c r="D71" s="9">
        <v>368.33</v>
      </c>
      <c r="E71" s="9">
        <v>375.48</v>
      </c>
      <c r="F71" s="9">
        <v>0</v>
      </c>
      <c r="G71" s="9">
        <v>7.15</v>
      </c>
      <c r="H71" s="7">
        <f t="shared" si="13"/>
        <v>0.98095770746777444</v>
      </c>
      <c r="I71" s="8" t="s">
        <v>318</v>
      </c>
      <c r="J71" s="9">
        <v>5578.31</v>
      </c>
      <c r="K71" s="9">
        <v>5586.92</v>
      </c>
      <c r="L71" s="9">
        <v>0</v>
      </c>
      <c r="M71" s="9">
        <v>8.61</v>
      </c>
      <c r="N71" s="7">
        <f t="shared" si="14"/>
        <v>0.9984589004317227</v>
      </c>
      <c r="O71" s="8" t="s">
        <v>318</v>
      </c>
      <c r="P71" s="9">
        <v>6482.03</v>
      </c>
      <c r="Q71" s="9">
        <v>5586.92</v>
      </c>
      <c r="R71" s="9">
        <v>895.11</v>
      </c>
      <c r="S71" s="8" t="s">
        <v>318</v>
      </c>
      <c r="T71" s="9">
        <v>5586.92</v>
      </c>
      <c r="U71" s="9">
        <v>5578.31</v>
      </c>
      <c r="V71" s="8" t="s">
        <v>318</v>
      </c>
      <c r="W71" s="9">
        <v>0</v>
      </c>
      <c r="X71" s="9">
        <f t="shared" si="24"/>
        <v>5578.31</v>
      </c>
      <c r="Y71" s="9">
        <f t="shared" si="25"/>
        <v>8.6099999999996726</v>
      </c>
      <c r="Z71" s="7">
        <f t="shared" si="16"/>
        <v>1.5410995682772748E-3</v>
      </c>
      <c r="AA71" s="8" t="s">
        <v>318</v>
      </c>
    </row>
    <row r="72" spans="1:27" hidden="1" outlineLevel="1" x14ac:dyDescent="0.25">
      <c r="A72" t="s">
        <v>318</v>
      </c>
      <c r="B72" s="8" t="s">
        <v>318</v>
      </c>
      <c r="C72" s="8" t="s">
        <v>117</v>
      </c>
      <c r="D72" s="9">
        <v>1407.21</v>
      </c>
      <c r="E72" s="9">
        <v>1440.69</v>
      </c>
      <c r="F72" s="9">
        <v>0</v>
      </c>
      <c r="G72" s="9">
        <v>33.479999999999997</v>
      </c>
      <c r="H72" s="7">
        <f t="shared" si="13"/>
        <v>0.9767611352893405</v>
      </c>
      <c r="I72" s="8" t="s">
        <v>318</v>
      </c>
      <c r="J72" s="9">
        <v>16798.47</v>
      </c>
      <c r="K72" s="9">
        <v>16965.759999999998</v>
      </c>
      <c r="L72" s="9">
        <v>0</v>
      </c>
      <c r="M72" s="9">
        <v>167.29</v>
      </c>
      <c r="N72" s="7">
        <f t="shared" si="14"/>
        <v>0.99013955166169998</v>
      </c>
      <c r="O72" s="8" t="s">
        <v>318</v>
      </c>
      <c r="P72" s="9">
        <v>16945.310000000001</v>
      </c>
      <c r="Q72" s="9">
        <v>16965.759999999998</v>
      </c>
      <c r="R72" s="9">
        <v>-20.45</v>
      </c>
      <c r="S72" s="8" t="s">
        <v>318</v>
      </c>
      <c r="T72" s="9">
        <v>16965.759999999998</v>
      </c>
      <c r="U72" s="9">
        <v>16798.47</v>
      </c>
      <c r="V72" s="8" t="s">
        <v>318</v>
      </c>
      <c r="W72" s="9">
        <v>0</v>
      </c>
      <c r="X72" s="9">
        <f t="shared" si="24"/>
        <v>16798.47</v>
      </c>
      <c r="Y72" s="9">
        <f t="shared" si="25"/>
        <v>167.28999999999724</v>
      </c>
      <c r="Z72" s="7">
        <f t="shared" si="16"/>
        <v>9.8604483383000381E-3</v>
      </c>
      <c r="AA72" s="8" t="s">
        <v>318</v>
      </c>
    </row>
    <row r="73" spans="1:27" hidden="1" outlineLevel="1" x14ac:dyDescent="0.25">
      <c r="A73" t="s">
        <v>318</v>
      </c>
      <c r="B73" s="8" t="s">
        <v>318</v>
      </c>
      <c r="C73" s="8" t="s">
        <v>118</v>
      </c>
      <c r="D73" s="9">
        <v>0</v>
      </c>
      <c r="E73" s="9">
        <v>0</v>
      </c>
      <c r="F73" s="9">
        <v>0</v>
      </c>
      <c r="G73" s="9">
        <v>0</v>
      </c>
      <c r="H73" s="7">
        <f t="shared" si="13"/>
        <v>0</v>
      </c>
      <c r="I73" s="8" t="s">
        <v>318</v>
      </c>
      <c r="J73" s="9">
        <v>1.28</v>
      </c>
      <c r="K73" s="9">
        <v>0</v>
      </c>
      <c r="L73" s="9">
        <v>0</v>
      </c>
      <c r="M73" s="9">
        <v>-1.28</v>
      </c>
      <c r="N73" s="7">
        <f t="shared" si="14"/>
        <v>0</v>
      </c>
      <c r="O73" s="8" t="s">
        <v>318</v>
      </c>
      <c r="P73" s="9">
        <v>0</v>
      </c>
      <c r="Q73" s="9">
        <v>0</v>
      </c>
      <c r="R73" s="9">
        <v>0</v>
      </c>
      <c r="S73" s="8" t="s">
        <v>318</v>
      </c>
      <c r="T73" s="9">
        <v>0</v>
      </c>
      <c r="U73" s="9">
        <v>1.28</v>
      </c>
      <c r="V73" s="8" t="s">
        <v>318</v>
      </c>
      <c r="W73" s="9">
        <v>0</v>
      </c>
      <c r="X73" s="9">
        <f t="shared" si="24"/>
        <v>1.28</v>
      </c>
      <c r="Y73" s="9">
        <f t="shared" si="25"/>
        <v>-1.28</v>
      </c>
      <c r="Z73" s="7">
        <f t="shared" si="16"/>
        <v>0</v>
      </c>
      <c r="AA73" s="8" t="s">
        <v>318</v>
      </c>
    </row>
    <row r="74" spans="1:27" hidden="1" outlineLevel="1" x14ac:dyDescent="0.25">
      <c r="A74" t="s">
        <v>318</v>
      </c>
      <c r="B74" s="8" t="s">
        <v>318</v>
      </c>
      <c r="C74" s="8" t="s">
        <v>119</v>
      </c>
      <c r="D74" s="9">
        <v>121.4</v>
      </c>
      <c r="E74" s="9">
        <v>126.71</v>
      </c>
      <c r="F74" s="9">
        <v>0</v>
      </c>
      <c r="G74" s="9">
        <v>5.31</v>
      </c>
      <c r="H74" s="7">
        <f t="shared" si="13"/>
        <v>0.95809328387656867</v>
      </c>
      <c r="I74" s="8" t="s">
        <v>318</v>
      </c>
      <c r="J74" s="9">
        <v>1382.71</v>
      </c>
      <c r="K74" s="9">
        <v>1403.24</v>
      </c>
      <c r="L74" s="9">
        <v>0</v>
      </c>
      <c r="M74" s="9">
        <v>20.53</v>
      </c>
      <c r="N74" s="7">
        <f t="shared" si="14"/>
        <v>0.9853695732732819</v>
      </c>
      <c r="O74" s="8" t="s">
        <v>318</v>
      </c>
      <c r="P74" s="9">
        <v>1303.7</v>
      </c>
      <c r="Q74" s="9">
        <v>1403.24</v>
      </c>
      <c r="R74" s="9">
        <v>-99.54</v>
      </c>
      <c r="S74" s="8" t="s">
        <v>318</v>
      </c>
      <c r="T74" s="9">
        <v>1403.24</v>
      </c>
      <c r="U74" s="9">
        <v>1382.71</v>
      </c>
      <c r="V74" s="8" t="s">
        <v>318</v>
      </c>
      <c r="W74" s="9">
        <v>0</v>
      </c>
      <c r="X74" s="9">
        <f t="shared" si="24"/>
        <v>1382.71</v>
      </c>
      <c r="Y74" s="9">
        <f t="shared" si="25"/>
        <v>20.529999999999973</v>
      </c>
      <c r="Z74" s="7">
        <f t="shared" si="16"/>
        <v>1.4630426726718148E-2</v>
      </c>
      <c r="AA74" s="8" t="s">
        <v>318</v>
      </c>
    </row>
    <row r="75" spans="1:27" hidden="1" outlineLevel="1" x14ac:dyDescent="0.25">
      <c r="A75" t="s">
        <v>318</v>
      </c>
      <c r="B75" s="8" t="s">
        <v>318</v>
      </c>
      <c r="C75" s="8" t="s">
        <v>120</v>
      </c>
      <c r="D75" s="9">
        <v>225.15</v>
      </c>
      <c r="E75" s="9">
        <v>230.51</v>
      </c>
      <c r="F75" s="9">
        <v>0</v>
      </c>
      <c r="G75" s="9">
        <v>5.36</v>
      </c>
      <c r="H75" s="7">
        <f t="shared" si="13"/>
        <v>0.97674721270226894</v>
      </c>
      <c r="I75" s="8" t="s">
        <v>318</v>
      </c>
      <c r="J75" s="9">
        <v>3438.93</v>
      </c>
      <c r="K75" s="9">
        <v>3466.22</v>
      </c>
      <c r="L75" s="9">
        <v>0</v>
      </c>
      <c r="M75" s="9">
        <v>27.29</v>
      </c>
      <c r="N75" s="7">
        <f t="shared" si="14"/>
        <v>0.99212687019289025</v>
      </c>
      <c r="O75" s="8" t="s">
        <v>318</v>
      </c>
      <c r="P75" s="9">
        <v>4016.04</v>
      </c>
      <c r="Q75" s="9">
        <v>3466.22</v>
      </c>
      <c r="R75" s="9">
        <v>549.82000000000005</v>
      </c>
      <c r="S75" s="8" t="s">
        <v>318</v>
      </c>
      <c r="T75" s="9">
        <v>3466.22</v>
      </c>
      <c r="U75" s="9">
        <v>3438.93</v>
      </c>
      <c r="V75" s="8" t="s">
        <v>318</v>
      </c>
      <c r="W75" s="9">
        <v>0</v>
      </c>
      <c r="X75" s="9">
        <f t="shared" si="24"/>
        <v>3438.93</v>
      </c>
      <c r="Y75" s="9">
        <f t="shared" si="25"/>
        <v>27.289999999999964</v>
      </c>
      <c r="Z75" s="7">
        <f t="shared" si="16"/>
        <v>7.8731298071097518E-3</v>
      </c>
      <c r="AA75" s="8" t="s">
        <v>318</v>
      </c>
    </row>
    <row r="76" spans="1:27" collapsed="1" x14ac:dyDescent="0.25">
      <c r="A76" t="s">
        <v>318</v>
      </c>
      <c r="B76" s="25" t="s">
        <v>121</v>
      </c>
      <c r="C76" s="25"/>
      <c r="D76" s="16">
        <f>SUM(D77:D85)</f>
        <v>5632.41</v>
      </c>
      <c r="E76" s="16">
        <f>SUM(E77:E85)</f>
        <v>6173.12</v>
      </c>
      <c r="F76" s="16">
        <f>SUM(F77:F85)</f>
        <v>0</v>
      </c>
      <c r="G76" s="16">
        <f>SUM(G77:G85)</f>
        <v>540.71</v>
      </c>
      <c r="H76" s="17">
        <f t="shared" si="13"/>
        <v>0.91240896013685135</v>
      </c>
      <c r="I76" s="15" t="s">
        <v>318</v>
      </c>
      <c r="J76" s="16">
        <f>SUM(J77:J85)</f>
        <v>73460.899999999994</v>
      </c>
      <c r="K76" s="16">
        <f>SUM(K77:K85)</f>
        <v>74702.680000000008</v>
      </c>
      <c r="L76" s="16">
        <f>SUM(L77:L85)</f>
        <v>0</v>
      </c>
      <c r="M76" s="16">
        <f>SUM(M77:M85)</f>
        <v>1241.78</v>
      </c>
      <c r="N76" s="17">
        <f t="shared" si="14"/>
        <v>0.98337703546914235</v>
      </c>
      <c r="O76" s="15" t="s">
        <v>318</v>
      </c>
      <c r="P76" s="16">
        <f>SUM(P77:P85)</f>
        <v>77528.91</v>
      </c>
      <c r="Q76" s="16">
        <f>SUM(Q77:Q85)</f>
        <v>74702.680000000008</v>
      </c>
      <c r="R76" s="16">
        <f>SUM(R77:R85)</f>
        <v>2826.2300000000005</v>
      </c>
      <c r="S76" s="15" t="s">
        <v>318</v>
      </c>
      <c r="T76" s="16">
        <f t="shared" ref="T76:Y76" si="26">SUM(T77:T85)</f>
        <v>74702.680000000008</v>
      </c>
      <c r="U76" s="16">
        <f t="shared" si="26"/>
        <v>73460.899999999994</v>
      </c>
      <c r="V76" s="16">
        <f t="shared" si="26"/>
        <v>0</v>
      </c>
      <c r="W76" s="16">
        <f t="shared" si="26"/>
        <v>0</v>
      </c>
      <c r="X76" s="16">
        <f t="shared" si="26"/>
        <v>73460.899999999994</v>
      </c>
      <c r="Y76" s="16">
        <f t="shared" si="26"/>
        <v>1241.7800000000011</v>
      </c>
      <c r="Z76" s="17">
        <f t="shared" si="16"/>
        <v>1.6622964530857539E-2</v>
      </c>
      <c r="AA76" s="16"/>
    </row>
    <row r="77" spans="1:27" hidden="1" outlineLevel="1" x14ac:dyDescent="0.25">
      <c r="A77" t="s">
        <v>318</v>
      </c>
      <c r="B77" s="8" t="s">
        <v>318</v>
      </c>
      <c r="C77" s="8" t="s">
        <v>122</v>
      </c>
      <c r="D77" s="9">
        <v>1392.86</v>
      </c>
      <c r="E77" s="9">
        <v>1742.06</v>
      </c>
      <c r="F77" s="9">
        <v>0</v>
      </c>
      <c r="G77" s="9">
        <v>349.2</v>
      </c>
      <c r="H77" s="7">
        <f t="shared" si="13"/>
        <v>0.79954766196342253</v>
      </c>
      <c r="I77" s="8" t="s">
        <v>318</v>
      </c>
      <c r="J77" s="9">
        <v>19290.75</v>
      </c>
      <c r="K77" s="9">
        <v>20179.650000000001</v>
      </c>
      <c r="L77" s="9">
        <v>0</v>
      </c>
      <c r="M77" s="9">
        <v>888.9</v>
      </c>
      <c r="N77" s="7">
        <f t="shared" si="14"/>
        <v>0.95595067307906723</v>
      </c>
      <c r="O77" s="8" t="s">
        <v>318</v>
      </c>
      <c r="P77" s="9">
        <v>21123.31</v>
      </c>
      <c r="Q77" s="9">
        <v>20179.650000000001</v>
      </c>
      <c r="R77" s="9">
        <v>943.66</v>
      </c>
      <c r="S77" s="8" t="s">
        <v>318</v>
      </c>
      <c r="T77" s="9">
        <v>20179.650000000001</v>
      </c>
      <c r="U77" s="9">
        <v>19290.75</v>
      </c>
      <c r="V77" s="8" t="s">
        <v>318</v>
      </c>
      <c r="W77" s="9">
        <v>0</v>
      </c>
      <c r="X77" s="9">
        <f t="shared" ref="X77:X85" si="27">U77+IF(V77 = "", 0, V77)+W77</f>
        <v>19290.75</v>
      </c>
      <c r="Y77" s="9">
        <f t="shared" ref="Y77:Y85" si="28">T77-X77</f>
        <v>888.90000000000146</v>
      </c>
      <c r="Z77" s="7">
        <f t="shared" si="16"/>
        <v>4.4049326920932788E-2</v>
      </c>
      <c r="AA77" s="8" t="s">
        <v>318</v>
      </c>
    </row>
    <row r="78" spans="1:27" hidden="1" outlineLevel="1" x14ac:dyDescent="0.25">
      <c r="A78" t="s">
        <v>318</v>
      </c>
      <c r="B78" s="8" t="s">
        <v>318</v>
      </c>
      <c r="C78" s="8" t="s">
        <v>123</v>
      </c>
      <c r="D78" s="9">
        <v>0</v>
      </c>
      <c r="E78" s="9">
        <v>0</v>
      </c>
      <c r="F78" s="9">
        <v>0</v>
      </c>
      <c r="G78" s="9">
        <v>0</v>
      </c>
      <c r="H78" s="7">
        <f t="shared" si="13"/>
        <v>0</v>
      </c>
      <c r="I78" s="8" t="s">
        <v>318</v>
      </c>
      <c r="J78" s="9">
        <v>197.61</v>
      </c>
      <c r="K78" s="9">
        <v>0</v>
      </c>
      <c r="L78" s="9">
        <v>0</v>
      </c>
      <c r="M78" s="9">
        <v>-197.61</v>
      </c>
      <c r="N78" s="7">
        <f t="shared" si="14"/>
        <v>0</v>
      </c>
      <c r="O78" s="8" t="s">
        <v>318</v>
      </c>
      <c r="P78" s="9">
        <v>0</v>
      </c>
      <c r="Q78" s="9">
        <v>0</v>
      </c>
      <c r="R78" s="9">
        <v>0</v>
      </c>
      <c r="S78" s="8" t="s">
        <v>318</v>
      </c>
      <c r="T78" s="9">
        <v>0</v>
      </c>
      <c r="U78" s="9">
        <v>197.61</v>
      </c>
      <c r="V78" s="8" t="s">
        <v>318</v>
      </c>
      <c r="W78" s="9">
        <v>0</v>
      </c>
      <c r="X78" s="9">
        <f t="shared" si="27"/>
        <v>197.61</v>
      </c>
      <c r="Y78" s="9">
        <f t="shared" si="28"/>
        <v>-197.61</v>
      </c>
      <c r="Z78" s="7">
        <f t="shared" si="16"/>
        <v>0</v>
      </c>
      <c r="AA78" s="8" t="s">
        <v>318</v>
      </c>
    </row>
    <row r="79" spans="1:27" hidden="1" outlineLevel="1" x14ac:dyDescent="0.25">
      <c r="A79" t="s">
        <v>318</v>
      </c>
      <c r="B79" s="8" t="s">
        <v>318</v>
      </c>
      <c r="C79" s="8" t="s">
        <v>124</v>
      </c>
      <c r="D79" s="9">
        <v>74.19</v>
      </c>
      <c r="E79" s="9">
        <v>77.900000000000006</v>
      </c>
      <c r="F79" s="9">
        <v>0</v>
      </c>
      <c r="G79" s="9">
        <v>3.71</v>
      </c>
      <c r="H79" s="7">
        <f t="shared" si="13"/>
        <v>0.95237483953786894</v>
      </c>
      <c r="I79" s="8" t="s">
        <v>318</v>
      </c>
      <c r="J79" s="9">
        <v>796.19</v>
      </c>
      <c r="K79" s="9">
        <v>795.68</v>
      </c>
      <c r="L79" s="9">
        <v>0</v>
      </c>
      <c r="M79" s="9">
        <v>-0.51</v>
      </c>
      <c r="N79" s="7">
        <f t="shared" si="14"/>
        <v>1.0006409611904283</v>
      </c>
      <c r="O79" s="8" t="s">
        <v>318</v>
      </c>
      <c r="P79" s="9">
        <v>633.02</v>
      </c>
      <c r="Q79" s="9">
        <v>795.68</v>
      </c>
      <c r="R79" s="9">
        <v>-162.66</v>
      </c>
      <c r="S79" s="8" t="s">
        <v>318</v>
      </c>
      <c r="T79" s="9">
        <v>795.68</v>
      </c>
      <c r="U79" s="9">
        <v>796.19</v>
      </c>
      <c r="V79" s="8" t="s">
        <v>318</v>
      </c>
      <c r="W79" s="9">
        <v>0</v>
      </c>
      <c r="X79" s="9">
        <f t="shared" si="27"/>
        <v>796.19</v>
      </c>
      <c r="Y79" s="9">
        <f t="shared" si="28"/>
        <v>-0.51000000000010459</v>
      </c>
      <c r="Z79" s="7">
        <f t="shared" si="16"/>
        <v>-6.4096119042844439E-4</v>
      </c>
      <c r="AA79" s="8" t="s">
        <v>318</v>
      </c>
    </row>
    <row r="80" spans="1:27" hidden="1" outlineLevel="1" x14ac:dyDescent="0.25">
      <c r="A80" t="s">
        <v>318</v>
      </c>
      <c r="B80" s="8" t="s">
        <v>318</v>
      </c>
      <c r="C80" s="8" t="s">
        <v>125</v>
      </c>
      <c r="D80" s="9">
        <v>222.86</v>
      </c>
      <c r="E80" s="9">
        <v>278.73</v>
      </c>
      <c r="F80" s="9">
        <v>0</v>
      </c>
      <c r="G80" s="9">
        <v>55.87</v>
      </c>
      <c r="H80" s="7">
        <f t="shared" si="13"/>
        <v>0.79955512503139237</v>
      </c>
      <c r="I80" s="8" t="s">
        <v>318</v>
      </c>
      <c r="J80" s="9">
        <v>4011.9</v>
      </c>
      <c r="K80" s="9">
        <v>4111.88</v>
      </c>
      <c r="L80" s="9">
        <v>0</v>
      </c>
      <c r="M80" s="9">
        <v>99.98</v>
      </c>
      <c r="N80" s="7">
        <f t="shared" si="14"/>
        <v>0.97568508808622822</v>
      </c>
      <c r="O80" s="8" t="s">
        <v>318</v>
      </c>
      <c r="P80" s="9">
        <v>5006.22</v>
      </c>
      <c r="Q80" s="9">
        <v>4111.88</v>
      </c>
      <c r="R80" s="9">
        <v>894.34</v>
      </c>
      <c r="S80" s="8" t="s">
        <v>318</v>
      </c>
      <c r="T80" s="9">
        <v>4111.88</v>
      </c>
      <c r="U80" s="9">
        <v>4011.9</v>
      </c>
      <c r="V80" s="8" t="s">
        <v>318</v>
      </c>
      <c r="W80" s="9">
        <v>0</v>
      </c>
      <c r="X80" s="9">
        <f t="shared" si="27"/>
        <v>4011.9</v>
      </c>
      <c r="Y80" s="9">
        <f t="shared" si="28"/>
        <v>99.980000000000018</v>
      </c>
      <c r="Z80" s="7">
        <f t="shared" si="16"/>
        <v>2.4314911913771806E-2</v>
      </c>
      <c r="AA80" s="8" t="s">
        <v>318</v>
      </c>
    </row>
    <row r="81" spans="1:27" hidden="1" outlineLevel="1" x14ac:dyDescent="0.25">
      <c r="A81" t="s">
        <v>318</v>
      </c>
      <c r="B81" s="8" t="s">
        <v>318</v>
      </c>
      <c r="C81" s="8" t="s">
        <v>131</v>
      </c>
      <c r="D81" s="9">
        <v>-99</v>
      </c>
      <c r="E81" s="9">
        <v>0</v>
      </c>
      <c r="F81" s="9">
        <v>0</v>
      </c>
      <c r="G81" s="9">
        <v>99</v>
      </c>
      <c r="H81" s="7">
        <f t="shared" si="13"/>
        <v>0</v>
      </c>
      <c r="I81" s="8" t="s">
        <v>318</v>
      </c>
      <c r="J81" s="9">
        <v>-99</v>
      </c>
      <c r="K81" s="9">
        <v>0</v>
      </c>
      <c r="L81" s="9">
        <v>0</v>
      </c>
      <c r="M81" s="9">
        <v>99</v>
      </c>
      <c r="N81" s="7">
        <f t="shared" si="14"/>
        <v>0</v>
      </c>
      <c r="O81" s="8" t="s">
        <v>318</v>
      </c>
      <c r="P81" s="9">
        <v>0</v>
      </c>
      <c r="Q81" s="9">
        <v>0</v>
      </c>
      <c r="R81" s="9">
        <v>0</v>
      </c>
      <c r="S81" s="8" t="s">
        <v>318</v>
      </c>
      <c r="T81" s="9">
        <v>0</v>
      </c>
      <c r="U81" s="9">
        <v>-99</v>
      </c>
      <c r="V81" s="8" t="s">
        <v>318</v>
      </c>
      <c r="W81" s="9">
        <v>0</v>
      </c>
      <c r="X81" s="9">
        <f t="shared" si="27"/>
        <v>-99</v>
      </c>
      <c r="Y81" s="9">
        <f t="shared" si="28"/>
        <v>99</v>
      </c>
      <c r="Z81" s="7">
        <f t="shared" si="16"/>
        <v>0</v>
      </c>
      <c r="AA81" s="8" t="s">
        <v>318</v>
      </c>
    </row>
    <row r="82" spans="1:27" hidden="1" outlineLevel="1" x14ac:dyDescent="0.25">
      <c r="A82" t="s">
        <v>318</v>
      </c>
      <c r="B82" s="8" t="s">
        <v>318</v>
      </c>
      <c r="C82" s="8" t="s">
        <v>133</v>
      </c>
      <c r="D82" s="9">
        <v>3057.3</v>
      </c>
      <c r="E82" s="9">
        <v>3157.99</v>
      </c>
      <c r="F82" s="9">
        <v>0</v>
      </c>
      <c r="G82" s="9">
        <v>100.69</v>
      </c>
      <c r="H82" s="7">
        <f t="shared" si="13"/>
        <v>0.96811579517351243</v>
      </c>
      <c r="I82" s="8" t="s">
        <v>318</v>
      </c>
      <c r="J82" s="9">
        <v>36687.25</v>
      </c>
      <c r="K82" s="9">
        <v>37189.46</v>
      </c>
      <c r="L82" s="9">
        <v>0</v>
      </c>
      <c r="M82" s="9">
        <v>502.21</v>
      </c>
      <c r="N82" s="7">
        <f t="shared" si="14"/>
        <v>0.98649590502255213</v>
      </c>
      <c r="O82" s="8" t="s">
        <v>318</v>
      </c>
      <c r="P82" s="9">
        <v>37142.629999999997</v>
      </c>
      <c r="Q82" s="9">
        <v>37189.46</v>
      </c>
      <c r="R82" s="9">
        <v>-46.83</v>
      </c>
      <c r="S82" s="8" t="s">
        <v>318</v>
      </c>
      <c r="T82" s="9">
        <v>37189.46</v>
      </c>
      <c r="U82" s="9">
        <v>36687.25</v>
      </c>
      <c r="V82" s="8" t="s">
        <v>318</v>
      </c>
      <c r="W82" s="9">
        <v>0</v>
      </c>
      <c r="X82" s="9">
        <f t="shared" si="27"/>
        <v>36687.25</v>
      </c>
      <c r="Y82" s="9">
        <f t="shared" si="28"/>
        <v>502.20999999999913</v>
      </c>
      <c r="Z82" s="7">
        <f t="shared" si="16"/>
        <v>1.3504094977447888E-2</v>
      </c>
      <c r="AA82" s="8" t="s">
        <v>318</v>
      </c>
    </row>
    <row r="83" spans="1:27" hidden="1" outlineLevel="1" x14ac:dyDescent="0.25">
      <c r="A83" t="s">
        <v>318</v>
      </c>
      <c r="B83" s="8" t="s">
        <v>318</v>
      </c>
      <c r="C83" s="8" t="s">
        <v>139</v>
      </c>
      <c r="D83" s="9">
        <v>0</v>
      </c>
      <c r="E83" s="9">
        <v>0</v>
      </c>
      <c r="F83" s="9">
        <v>0</v>
      </c>
      <c r="G83" s="9">
        <v>0</v>
      </c>
      <c r="H83" s="7">
        <f t="shared" si="13"/>
        <v>0</v>
      </c>
      <c r="I83" s="8" t="s">
        <v>318</v>
      </c>
      <c r="J83" s="9">
        <v>148.63999999999999</v>
      </c>
      <c r="K83" s="9">
        <v>0</v>
      </c>
      <c r="L83" s="9">
        <v>0</v>
      </c>
      <c r="M83" s="9">
        <v>-148.63999999999999</v>
      </c>
      <c r="N83" s="7">
        <f t="shared" si="14"/>
        <v>0</v>
      </c>
      <c r="O83" s="8" t="s">
        <v>318</v>
      </c>
      <c r="P83" s="9">
        <v>0</v>
      </c>
      <c r="Q83" s="9">
        <v>0</v>
      </c>
      <c r="R83" s="9">
        <v>0</v>
      </c>
      <c r="S83" s="8" t="s">
        <v>318</v>
      </c>
      <c r="T83" s="9">
        <v>0</v>
      </c>
      <c r="U83" s="9">
        <v>148.63999999999999</v>
      </c>
      <c r="V83" s="8" t="s">
        <v>318</v>
      </c>
      <c r="W83" s="9">
        <v>0</v>
      </c>
      <c r="X83" s="9">
        <f t="shared" si="27"/>
        <v>148.63999999999999</v>
      </c>
      <c r="Y83" s="9">
        <f t="shared" si="28"/>
        <v>-148.63999999999999</v>
      </c>
      <c r="Z83" s="7">
        <f t="shared" si="16"/>
        <v>0</v>
      </c>
      <c r="AA83" s="8" t="s">
        <v>318</v>
      </c>
    </row>
    <row r="84" spans="1:27" hidden="1" outlineLevel="1" x14ac:dyDescent="0.25">
      <c r="A84" t="s">
        <v>318</v>
      </c>
      <c r="B84" s="8" t="s">
        <v>318</v>
      </c>
      <c r="C84" s="8" t="s">
        <v>134</v>
      </c>
      <c r="D84" s="9">
        <v>495.04</v>
      </c>
      <c r="E84" s="9">
        <v>411.16</v>
      </c>
      <c r="F84" s="9">
        <v>0</v>
      </c>
      <c r="G84" s="9">
        <v>-83.88</v>
      </c>
      <c r="H84" s="7">
        <f t="shared" si="13"/>
        <v>1.2040081720011675</v>
      </c>
      <c r="I84" s="8" t="s">
        <v>318</v>
      </c>
      <c r="J84" s="9">
        <v>4873.9799999999996</v>
      </c>
      <c r="K84" s="9">
        <v>4827.93</v>
      </c>
      <c r="L84" s="9">
        <v>0</v>
      </c>
      <c r="M84" s="9">
        <v>-46.05</v>
      </c>
      <c r="N84" s="7">
        <f t="shared" si="14"/>
        <v>1.0095382493118168</v>
      </c>
      <c r="O84" s="8" t="s">
        <v>318</v>
      </c>
      <c r="P84" s="9">
        <v>4820.92</v>
      </c>
      <c r="Q84" s="9">
        <v>4827.93</v>
      </c>
      <c r="R84" s="9">
        <v>-7.01</v>
      </c>
      <c r="S84" s="8" t="s">
        <v>318</v>
      </c>
      <c r="T84" s="9">
        <v>4827.93</v>
      </c>
      <c r="U84" s="9">
        <v>4873.9799999999996</v>
      </c>
      <c r="V84" s="8" t="s">
        <v>318</v>
      </c>
      <c r="W84" s="9">
        <v>0</v>
      </c>
      <c r="X84" s="9">
        <f t="shared" si="27"/>
        <v>4873.9799999999996</v>
      </c>
      <c r="Y84" s="9">
        <f t="shared" si="28"/>
        <v>-46.049999999999272</v>
      </c>
      <c r="Z84" s="7">
        <f t="shared" si="16"/>
        <v>-9.5382493118167152E-3</v>
      </c>
      <c r="AA84" s="8" t="s">
        <v>318</v>
      </c>
    </row>
    <row r="85" spans="1:27" hidden="1" outlineLevel="1" x14ac:dyDescent="0.25">
      <c r="A85" t="s">
        <v>318</v>
      </c>
      <c r="B85" s="8" t="s">
        <v>318</v>
      </c>
      <c r="C85" s="8" t="s">
        <v>135</v>
      </c>
      <c r="D85" s="9">
        <v>489.16</v>
      </c>
      <c r="E85" s="9">
        <v>505.28</v>
      </c>
      <c r="F85" s="9">
        <v>0</v>
      </c>
      <c r="G85" s="9">
        <v>16.12</v>
      </c>
      <c r="H85" s="7">
        <f t="shared" si="13"/>
        <v>0.9680968967701078</v>
      </c>
      <c r="I85" s="8" t="s">
        <v>318</v>
      </c>
      <c r="J85" s="9">
        <v>7553.58</v>
      </c>
      <c r="K85" s="9">
        <v>7598.08</v>
      </c>
      <c r="L85" s="9">
        <v>0</v>
      </c>
      <c r="M85" s="9">
        <v>44.5</v>
      </c>
      <c r="N85" s="7">
        <f t="shared" si="14"/>
        <v>0.99414325724393526</v>
      </c>
      <c r="O85" s="8" t="s">
        <v>318</v>
      </c>
      <c r="P85" s="9">
        <v>8802.81</v>
      </c>
      <c r="Q85" s="9">
        <v>7598.08</v>
      </c>
      <c r="R85" s="9">
        <v>1204.73</v>
      </c>
      <c r="S85" s="8" t="s">
        <v>318</v>
      </c>
      <c r="T85" s="9">
        <v>7598.08</v>
      </c>
      <c r="U85" s="9">
        <v>7553.58</v>
      </c>
      <c r="V85" s="8" t="s">
        <v>318</v>
      </c>
      <c r="W85" s="9">
        <v>0</v>
      </c>
      <c r="X85" s="9">
        <f t="shared" si="27"/>
        <v>7553.58</v>
      </c>
      <c r="Y85" s="9">
        <f t="shared" si="28"/>
        <v>44.5</v>
      </c>
      <c r="Z85" s="7">
        <f t="shared" si="16"/>
        <v>5.8567427560646899E-3</v>
      </c>
      <c r="AA85" s="8" t="s">
        <v>318</v>
      </c>
    </row>
    <row r="86" spans="1:27" x14ac:dyDescent="0.25">
      <c r="A86" s="18" t="s">
        <v>318</v>
      </c>
      <c r="B86" s="27" t="s">
        <v>140</v>
      </c>
      <c r="C86" s="27"/>
      <c r="D86" s="11">
        <f>D43+D47+D52+D54+D63+D67+D76</f>
        <v>83351.959999999992</v>
      </c>
      <c r="E86" s="11">
        <f>E43+E47+E52+E54+E63+E67+E76</f>
        <v>85219.779999999984</v>
      </c>
      <c r="F86" s="11">
        <f>F43+F47+F52+F54+F63+F67+F76</f>
        <v>0</v>
      </c>
      <c r="G86" s="11">
        <f>G43+G47+G52+G54+G63+G67+G76</f>
        <v>1867.8200000000002</v>
      </c>
      <c r="H86" s="12">
        <f t="shared" si="13"/>
        <v>0.97808231844766569</v>
      </c>
      <c r="I86" s="19" t="s">
        <v>318</v>
      </c>
      <c r="J86" s="11">
        <f>J43+J47+J52+J54+J63+J67+J76</f>
        <v>1039844.84</v>
      </c>
      <c r="K86" s="11">
        <f>K43+K47+K52+K54+K63+K67+K76</f>
        <v>1043065.9000000003</v>
      </c>
      <c r="L86" s="11">
        <f>L43+L47+L52+L54+L63+L67+L76</f>
        <v>0</v>
      </c>
      <c r="M86" s="11">
        <f>M43+M47+M52+M54+M63+M67+M76</f>
        <v>3221.0600000000009</v>
      </c>
      <c r="N86" s="12">
        <f t="shared" si="14"/>
        <v>0.99691193049259852</v>
      </c>
      <c r="O86" s="19" t="s">
        <v>318</v>
      </c>
      <c r="P86" s="11">
        <f>P43+P47+P52+P54+P63+P67+P76</f>
        <v>1072171.53</v>
      </c>
      <c r="Q86" s="11">
        <f>Q43+Q47+Q52+Q54+Q63+Q67+Q76</f>
        <v>1043065.9000000003</v>
      </c>
      <c r="R86" s="11">
        <f>R43+R47+R52+R54+R63+R67+R76</f>
        <v>29105.63</v>
      </c>
      <c r="S86" s="19" t="s">
        <v>318</v>
      </c>
      <c r="T86" s="11">
        <f t="shared" ref="T86:Y86" si="29">T43+T47+T52+T54+T63+T67+T76</f>
        <v>1043065.9000000003</v>
      </c>
      <c r="U86" s="11">
        <f t="shared" si="29"/>
        <v>1039844.84</v>
      </c>
      <c r="V86" s="11">
        <f t="shared" si="29"/>
        <v>0</v>
      </c>
      <c r="W86" s="11">
        <f t="shared" si="29"/>
        <v>0</v>
      </c>
      <c r="X86" s="11">
        <f t="shared" si="29"/>
        <v>1039844.84</v>
      </c>
      <c r="Y86" s="11">
        <f t="shared" si="29"/>
        <v>3221.0600000000527</v>
      </c>
      <c r="Z86" s="12">
        <f t="shared" si="16"/>
        <v>3.08806950740126E-3</v>
      </c>
      <c r="AA86" s="11"/>
    </row>
    <row r="88" spans="1:27" x14ac:dyDescent="0.25">
      <c r="B88" s="13" t="s">
        <v>141</v>
      </c>
    </row>
    <row r="89" spans="1:27" collapsed="1" x14ac:dyDescent="0.25">
      <c r="A89" t="s">
        <v>318</v>
      </c>
      <c r="B89" s="25" t="s">
        <v>142</v>
      </c>
      <c r="C89" s="25"/>
      <c r="D89" s="16">
        <f>SUM(D90:D99)</f>
        <v>275.27999999999997</v>
      </c>
      <c r="E89" s="16">
        <f>SUM(E90:E99)</f>
        <v>685.27</v>
      </c>
      <c r="F89" s="16">
        <f>SUM(F90:F99)</f>
        <v>0</v>
      </c>
      <c r="G89" s="16">
        <f>SUM(G90:G99)</f>
        <v>409.99</v>
      </c>
      <c r="H89" s="17">
        <f t="shared" ref="H89:H120" si="30">IF(E89&lt;&gt;0, (D89+F89)/E89, 0)</f>
        <v>0.40171027478220261</v>
      </c>
      <c r="I89" s="15" t="s">
        <v>318</v>
      </c>
      <c r="J89" s="16">
        <f>SUM(J90:J99)</f>
        <v>9625.619999999999</v>
      </c>
      <c r="K89" s="16">
        <f>SUM(K90:K99)</f>
        <v>9569.08</v>
      </c>
      <c r="L89" s="16">
        <f>SUM(L90:L99)</f>
        <v>0</v>
      </c>
      <c r="M89" s="16">
        <f>SUM(M90:M99)</f>
        <v>-56.539999999999992</v>
      </c>
      <c r="N89" s="17">
        <f t="shared" ref="N89:N120" si="31">IF(K89&lt;&gt;0, (J89+L89)/K89, 0)</f>
        <v>1.0059086139942397</v>
      </c>
      <c r="O89" s="15" t="s">
        <v>318</v>
      </c>
      <c r="P89" s="16">
        <f>SUM(P90:P99)</f>
        <v>1491.52</v>
      </c>
      <c r="Q89" s="16">
        <f>SUM(Q90:Q99)</f>
        <v>9569.08</v>
      </c>
      <c r="R89" s="16">
        <f>SUM(R90:R99)</f>
        <v>-8077.56</v>
      </c>
      <c r="S89" s="15" t="s">
        <v>318</v>
      </c>
      <c r="T89" s="16">
        <f t="shared" ref="T89:Y89" si="32">SUM(T90:T99)</f>
        <v>9569.08</v>
      </c>
      <c r="U89" s="16">
        <f t="shared" si="32"/>
        <v>9625.619999999999</v>
      </c>
      <c r="V89" s="16">
        <f t="shared" si="32"/>
        <v>0</v>
      </c>
      <c r="W89" s="16">
        <f t="shared" si="32"/>
        <v>0</v>
      </c>
      <c r="X89" s="16">
        <f t="shared" si="32"/>
        <v>9625.619999999999</v>
      </c>
      <c r="Y89" s="16">
        <f t="shared" si="32"/>
        <v>-56.539999999999964</v>
      </c>
      <c r="Z89" s="17">
        <f t="shared" ref="Z89:Z120" si="33">IF(T89&lt;&gt;0, Y89/T89, 0)</f>
        <v>-5.9086139942397765E-3</v>
      </c>
      <c r="AA89" s="16"/>
    </row>
    <row r="90" spans="1:27" hidden="1" outlineLevel="1" x14ac:dyDescent="0.25">
      <c r="A90" t="s">
        <v>318</v>
      </c>
      <c r="B90" s="8" t="s">
        <v>318</v>
      </c>
      <c r="C90" s="8" t="s">
        <v>156</v>
      </c>
      <c r="D90" s="9">
        <v>0</v>
      </c>
      <c r="E90" s="9">
        <v>668.6</v>
      </c>
      <c r="F90" s="9">
        <v>0</v>
      </c>
      <c r="G90" s="9">
        <v>668.6</v>
      </c>
      <c r="H90" s="7">
        <f t="shared" si="30"/>
        <v>0</v>
      </c>
      <c r="I90" s="8" t="s">
        <v>318</v>
      </c>
      <c r="J90" s="9">
        <v>8023.18</v>
      </c>
      <c r="K90" s="9">
        <v>8023.18</v>
      </c>
      <c r="L90" s="9">
        <v>0</v>
      </c>
      <c r="M90" s="9">
        <v>0</v>
      </c>
      <c r="N90" s="7">
        <f t="shared" si="31"/>
        <v>1</v>
      </c>
      <c r="O90" s="8" t="s">
        <v>318</v>
      </c>
      <c r="P90" s="9">
        <v>0</v>
      </c>
      <c r="Q90" s="9">
        <v>8023.18</v>
      </c>
      <c r="R90" s="9">
        <v>-8023.18</v>
      </c>
      <c r="S90" s="8" t="s">
        <v>318</v>
      </c>
      <c r="T90" s="9">
        <v>8023.18</v>
      </c>
      <c r="U90" s="9">
        <v>8023.18</v>
      </c>
      <c r="V90" s="8" t="s">
        <v>318</v>
      </c>
      <c r="W90" s="9">
        <v>0</v>
      </c>
      <c r="X90" s="9">
        <f t="shared" ref="X90:X99" si="34">U90+IF(V90 = "", 0, V90)+W90</f>
        <v>8023.18</v>
      </c>
      <c r="Y90" s="9">
        <f t="shared" ref="Y90:Y99" si="35">T90-X90</f>
        <v>0</v>
      </c>
      <c r="Z90" s="7">
        <f t="shared" si="33"/>
        <v>0</v>
      </c>
      <c r="AA90" s="8" t="s">
        <v>318</v>
      </c>
    </row>
    <row r="91" spans="1:27" hidden="1" outlineLevel="1" x14ac:dyDescent="0.25">
      <c r="A91" t="s">
        <v>318</v>
      </c>
      <c r="B91" s="8" t="s">
        <v>318</v>
      </c>
      <c r="C91" s="8" t="s">
        <v>143</v>
      </c>
      <c r="D91" s="9">
        <v>0</v>
      </c>
      <c r="E91" s="9">
        <v>0</v>
      </c>
      <c r="F91" s="9">
        <v>0</v>
      </c>
      <c r="G91" s="9">
        <v>0</v>
      </c>
      <c r="H91" s="7">
        <f t="shared" si="30"/>
        <v>0</v>
      </c>
      <c r="I91" s="8" t="s">
        <v>318</v>
      </c>
      <c r="J91" s="9">
        <v>31.41</v>
      </c>
      <c r="K91" s="9">
        <v>0</v>
      </c>
      <c r="L91" s="9">
        <v>0</v>
      </c>
      <c r="M91" s="9">
        <v>-31.41</v>
      </c>
      <c r="N91" s="7">
        <f t="shared" si="31"/>
        <v>0</v>
      </c>
      <c r="O91" s="8" t="s">
        <v>318</v>
      </c>
      <c r="P91" s="9">
        <v>0</v>
      </c>
      <c r="Q91" s="9">
        <v>0</v>
      </c>
      <c r="R91" s="9">
        <v>0</v>
      </c>
      <c r="S91" s="8" t="s">
        <v>318</v>
      </c>
      <c r="T91" s="9">
        <v>0</v>
      </c>
      <c r="U91" s="9">
        <v>31.41</v>
      </c>
      <c r="V91" s="8" t="s">
        <v>318</v>
      </c>
      <c r="W91" s="9">
        <v>0</v>
      </c>
      <c r="X91" s="9">
        <f t="shared" si="34"/>
        <v>31.41</v>
      </c>
      <c r="Y91" s="9">
        <f t="shared" si="35"/>
        <v>-31.41</v>
      </c>
      <c r="Z91" s="7">
        <f t="shared" si="33"/>
        <v>0</v>
      </c>
      <c r="AA91" s="8" t="s">
        <v>318</v>
      </c>
    </row>
    <row r="92" spans="1:27" hidden="1" outlineLevel="1" x14ac:dyDescent="0.25">
      <c r="A92" t="s">
        <v>318</v>
      </c>
      <c r="B92" s="8" t="s">
        <v>318</v>
      </c>
      <c r="C92" s="8" t="s">
        <v>157</v>
      </c>
      <c r="D92" s="9">
        <v>0</v>
      </c>
      <c r="E92" s="9">
        <v>0</v>
      </c>
      <c r="F92" s="9">
        <v>0</v>
      </c>
      <c r="G92" s="9">
        <v>0</v>
      </c>
      <c r="H92" s="7">
        <f t="shared" si="30"/>
        <v>0</v>
      </c>
      <c r="I92" s="8" t="s">
        <v>318</v>
      </c>
      <c r="J92" s="9">
        <v>122.42</v>
      </c>
      <c r="K92" s="9">
        <v>0</v>
      </c>
      <c r="L92" s="9">
        <v>0</v>
      </c>
      <c r="M92" s="9">
        <v>-122.42</v>
      </c>
      <c r="N92" s="7">
        <f t="shared" si="31"/>
        <v>0</v>
      </c>
      <c r="O92" s="8" t="s">
        <v>318</v>
      </c>
      <c r="P92" s="9">
        <v>0</v>
      </c>
      <c r="Q92" s="9">
        <v>0</v>
      </c>
      <c r="R92" s="9">
        <v>0</v>
      </c>
      <c r="S92" s="8" t="s">
        <v>318</v>
      </c>
      <c r="T92" s="9">
        <v>0</v>
      </c>
      <c r="U92" s="9">
        <v>122.42</v>
      </c>
      <c r="V92" s="8" t="s">
        <v>318</v>
      </c>
      <c r="W92" s="9">
        <v>0</v>
      </c>
      <c r="X92" s="9">
        <f t="shared" si="34"/>
        <v>122.42</v>
      </c>
      <c r="Y92" s="9">
        <f t="shared" si="35"/>
        <v>-122.42</v>
      </c>
      <c r="Z92" s="7">
        <f t="shared" si="33"/>
        <v>0</v>
      </c>
      <c r="AA92" s="8" t="s">
        <v>318</v>
      </c>
    </row>
    <row r="93" spans="1:27" hidden="1" outlineLevel="1" x14ac:dyDescent="0.25">
      <c r="A93" t="s">
        <v>318</v>
      </c>
      <c r="B93" s="8" t="s">
        <v>318</v>
      </c>
      <c r="C93" s="8" t="s">
        <v>147</v>
      </c>
      <c r="D93" s="9">
        <v>0</v>
      </c>
      <c r="E93" s="9">
        <v>0</v>
      </c>
      <c r="F93" s="9">
        <v>0</v>
      </c>
      <c r="G93" s="9">
        <v>0</v>
      </c>
      <c r="H93" s="7">
        <f t="shared" si="30"/>
        <v>0</v>
      </c>
      <c r="I93" s="8" t="s">
        <v>318</v>
      </c>
      <c r="J93" s="9">
        <v>215.73</v>
      </c>
      <c r="K93" s="9">
        <v>100</v>
      </c>
      <c r="L93" s="9">
        <v>0</v>
      </c>
      <c r="M93" s="9">
        <v>-115.73</v>
      </c>
      <c r="N93" s="7">
        <f t="shared" si="31"/>
        <v>2.1572999999999998</v>
      </c>
      <c r="O93" s="8" t="s">
        <v>318</v>
      </c>
      <c r="P93" s="9">
        <v>51.8</v>
      </c>
      <c r="Q93" s="9">
        <v>100</v>
      </c>
      <c r="R93" s="9">
        <v>-48.2</v>
      </c>
      <c r="S93" s="8" t="s">
        <v>318</v>
      </c>
      <c r="T93" s="9">
        <v>100</v>
      </c>
      <c r="U93" s="9">
        <v>215.73</v>
      </c>
      <c r="V93" s="8" t="s">
        <v>318</v>
      </c>
      <c r="W93" s="9">
        <v>0</v>
      </c>
      <c r="X93" s="9">
        <f t="shared" si="34"/>
        <v>215.73</v>
      </c>
      <c r="Y93" s="9">
        <f t="shared" si="35"/>
        <v>-115.72999999999999</v>
      </c>
      <c r="Z93" s="7">
        <f t="shared" si="33"/>
        <v>-1.1573</v>
      </c>
      <c r="AA93" s="8" t="s">
        <v>318</v>
      </c>
    </row>
    <row r="94" spans="1:27" hidden="1" outlineLevel="1" x14ac:dyDescent="0.25">
      <c r="A94" t="s">
        <v>318</v>
      </c>
      <c r="B94" s="8" t="s">
        <v>318</v>
      </c>
      <c r="C94" s="8" t="s">
        <v>158</v>
      </c>
      <c r="D94" s="9">
        <v>0</v>
      </c>
      <c r="E94" s="9">
        <v>0</v>
      </c>
      <c r="F94" s="9">
        <v>0</v>
      </c>
      <c r="G94" s="9">
        <v>0</v>
      </c>
      <c r="H94" s="7">
        <f t="shared" si="30"/>
        <v>0</v>
      </c>
      <c r="I94" s="8" t="s">
        <v>318</v>
      </c>
      <c r="J94" s="9">
        <v>8.4</v>
      </c>
      <c r="K94" s="9">
        <v>0</v>
      </c>
      <c r="L94" s="9">
        <v>0</v>
      </c>
      <c r="M94" s="9">
        <v>-8.4</v>
      </c>
      <c r="N94" s="7">
        <f t="shared" si="31"/>
        <v>0</v>
      </c>
      <c r="O94" s="8" t="s">
        <v>318</v>
      </c>
      <c r="P94" s="9">
        <v>0</v>
      </c>
      <c r="Q94" s="9">
        <v>0</v>
      </c>
      <c r="R94" s="9">
        <v>0</v>
      </c>
      <c r="S94" s="8" t="s">
        <v>318</v>
      </c>
      <c r="T94" s="9">
        <v>0</v>
      </c>
      <c r="U94" s="9">
        <v>8.4</v>
      </c>
      <c r="V94" s="8" t="s">
        <v>318</v>
      </c>
      <c r="W94" s="9">
        <v>0</v>
      </c>
      <c r="X94" s="9">
        <f t="shared" si="34"/>
        <v>8.4</v>
      </c>
      <c r="Y94" s="9">
        <f t="shared" si="35"/>
        <v>-8.4</v>
      </c>
      <c r="Z94" s="7">
        <f t="shared" si="33"/>
        <v>0</v>
      </c>
      <c r="AA94" s="8" t="s">
        <v>318</v>
      </c>
    </row>
    <row r="95" spans="1:27" hidden="1" outlineLevel="1" x14ac:dyDescent="0.25">
      <c r="A95" t="s">
        <v>318</v>
      </c>
      <c r="B95" s="8" t="s">
        <v>318</v>
      </c>
      <c r="C95" s="8" t="s">
        <v>149</v>
      </c>
      <c r="D95" s="9">
        <v>0</v>
      </c>
      <c r="E95" s="9">
        <v>0</v>
      </c>
      <c r="F95" s="9">
        <v>0</v>
      </c>
      <c r="G95" s="9">
        <v>0</v>
      </c>
      <c r="H95" s="7">
        <f t="shared" si="30"/>
        <v>0</v>
      </c>
      <c r="I95" s="8" t="s">
        <v>318</v>
      </c>
      <c r="J95" s="9">
        <v>660</v>
      </c>
      <c r="K95" s="9">
        <v>660</v>
      </c>
      <c r="L95" s="9">
        <v>0</v>
      </c>
      <c r="M95" s="9">
        <v>0</v>
      </c>
      <c r="N95" s="7">
        <f t="shared" si="31"/>
        <v>1</v>
      </c>
      <c r="O95" s="8" t="s">
        <v>318</v>
      </c>
      <c r="P95" s="9">
        <v>660</v>
      </c>
      <c r="Q95" s="9">
        <v>660</v>
      </c>
      <c r="R95" s="9">
        <v>0</v>
      </c>
      <c r="S95" s="8" t="s">
        <v>318</v>
      </c>
      <c r="T95" s="9">
        <v>660</v>
      </c>
      <c r="U95" s="9">
        <v>660</v>
      </c>
      <c r="V95" s="8" t="s">
        <v>318</v>
      </c>
      <c r="W95" s="9">
        <v>0</v>
      </c>
      <c r="X95" s="9">
        <f t="shared" si="34"/>
        <v>660</v>
      </c>
      <c r="Y95" s="9">
        <f t="shared" si="35"/>
        <v>0</v>
      </c>
      <c r="Z95" s="7">
        <f t="shared" si="33"/>
        <v>0</v>
      </c>
      <c r="AA95" s="8" t="s">
        <v>318</v>
      </c>
    </row>
    <row r="96" spans="1:27" hidden="1" outlineLevel="1" x14ac:dyDescent="0.25">
      <c r="A96" t="s">
        <v>318</v>
      </c>
      <c r="B96" s="8" t="s">
        <v>318</v>
      </c>
      <c r="C96" s="8" t="s">
        <v>150</v>
      </c>
      <c r="D96" s="9">
        <v>0</v>
      </c>
      <c r="E96" s="9">
        <v>0</v>
      </c>
      <c r="F96" s="9">
        <v>0</v>
      </c>
      <c r="G96" s="9">
        <v>0</v>
      </c>
      <c r="H96" s="7">
        <f t="shared" si="30"/>
        <v>0</v>
      </c>
      <c r="I96" s="8" t="s">
        <v>318</v>
      </c>
      <c r="J96" s="9">
        <v>57.9</v>
      </c>
      <c r="K96" s="9">
        <v>250</v>
      </c>
      <c r="L96" s="9">
        <v>0</v>
      </c>
      <c r="M96" s="9">
        <v>192.1</v>
      </c>
      <c r="N96" s="7">
        <f t="shared" si="31"/>
        <v>0.2316</v>
      </c>
      <c r="O96" s="8" t="s">
        <v>318</v>
      </c>
      <c r="P96" s="9">
        <v>250</v>
      </c>
      <c r="Q96" s="9">
        <v>250</v>
      </c>
      <c r="R96" s="9">
        <v>0</v>
      </c>
      <c r="S96" s="8" t="s">
        <v>318</v>
      </c>
      <c r="T96" s="9">
        <v>250</v>
      </c>
      <c r="U96" s="9">
        <v>57.9</v>
      </c>
      <c r="V96" s="8" t="s">
        <v>318</v>
      </c>
      <c r="W96" s="9">
        <v>0</v>
      </c>
      <c r="X96" s="9">
        <f t="shared" si="34"/>
        <v>57.9</v>
      </c>
      <c r="Y96" s="9">
        <f t="shared" si="35"/>
        <v>192.1</v>
      </c>
      <c r="Z96" s="7">
        <f t="shared" si="33"/>
        <v>0.76839999999999997</v>
      </c>
      <c r="AA96" s="8" t="s">
        <v>318</v>
      </c>
    </row>
    <row r="97" spans="1:27" hidden="1" outlineLevel="1" x14ac:dyDescent="0.25">
      <c r="A97" t="s">
        <v>318</v>
      </c>
      <c r="B97" s="8" t="s">
        <v>318</v>
      </c>
      <c r="C97" s="8" t="s">
        <v>151</v>
      </c>
      <c r="D97" s="9">
        <v>0</v>
      </c>
      <c r="E97" s="9">
        <v>0</v>
      </c>
      <c r="F97" s="9">
        <v>0</v>
      </c>
      <c r="G97" s="9">
        <v>0</v>
      </c>
      <c r="H97" s="7">
        <f t="shared" si="30"/>
        <v>0</v>
      </c>
      <c r="I97" s="8" t="s">
        <v>318</v>
      </c>
      <c r="J97" s="9">
        <v>76.38</v>
      </c>
      <c r="K97" s="9">
        <v>75.900000000000006</v>
      </c>
      <c r="L97" s="9">
        <v>0</v>
      </c>
      <c r="M97" s="9">
        <v>-0.48</v>
      </c>
      <c r="N97" s="7">
        <f t="shared" si="31"/>
        <v>1.0063241106719367</v>
      </c>
      <c r="O97" s="8" t="s">
        <v>318</v>
      </c>
      <c r="P97" s="9">
        <v>75.900000000000006</v>
      </c>
      <c r="Q97" s="9">
        <v>75.900000000000006</v>
      </c>
      <c r="R97" s="9">
        <v>0</v>
      </c>
      <c r="S97" s="8" t="s">
        <v>318</v>
      </c>
      <c r="T97" s="9">
        <v>75.900000000000006</v>
      </c>
      <c r="U97" s="9">
        <v>76.38</v>
      </c>
      <c r="V97" s="8" t="s">
        <v>318</v>
      </c>
      <c r="W97" s="9">
        <v>0</v>
      </c>
      <c r="X97" s="9">
        <f t="shared" si="34"/>
        <v>76.38</v>
      </c>
      <c r="Y97" s="9">
        <f t="shared" si="35"/>
        <v>-0.47999999999998977</v>
      </c>
      <c r="Z97" s="7">
        <f t="shared" si="33"/>
        <v>-6.3241106719366235E-3</v>
      </c>
      <c r="AA97" s="8" t="s">
        <v>318</v>
      </c>
    </row>
    <row r="98" spans="1:27" hidden="1" outlineLevel="1" x14ac:dyDescent="0.25">
      <c r="A98" t="s">
        <v>318</v>
      </c>
      <c r="B98" s="8" t="s">
        <v>318</v>
      </c>
      <c r="C98" s="8" t="s">
        <v>153</v>
      </c>
      <c r="D98" s="9">
        <v>0</v>
      </c>
      <c r="E98" s="9">
        <v>0</v>
      </c>
      <c r="F98" s="9">
        <v>0</v>
      </c>
      <c r="G98" s="9">
        <v>0</v>
      </c>
      <c r="H98" s="7">
        <f t="shared" si="30"/>
        <v>0</v>
      </c>
      <c r="I98" s="8" t="s">
        <v>318</v>
      </c>
      <c r="J98" s="9">
        <v>22</v>
      </c>
      <c r="K98" s="9">
        <v>0</v>
      </c>
      <c r="L98" s="9">
        <v>0</v>
      </c>
      <c r="M98" s="9">
        <v>-22</v>
      </c>
      <c r="N98" s="7">
        <f t="shared" si="31"/>
        <v>0</v>
      </c>
      <c r="O98" s="8" t="s">
        <v>318</v>
      </c>
      <c r="P98" s="9">
        <v>0</v>
      </c>
      <c r="Q98" s="9">
        <v>0</v>
      </c>
      <c r="R98" s="9">
        <v>0</v>
      </c>
      <c r="S98" s="8" t="s">
        <v>318</v>
      </c>
      <c r="T98" s="9">
        <v>0</v>
      </c>
      <c r="U98" s="9">
        <v>22</v>
      </c>
      <c r="V98" s="8" t="s">
        <v>318</v>
      </c>
      <c r="W98" s="9">
        <v>0</v>
      </c>
      <c r="X98" s="9">
        <f t="shared" si="34"/>
        <v>22</v>
      </c>
      <c r="Y98" s="9">
        <f t="shared" si="35"/>
        <v>-22</v>
      </c>
      <c r="Z98" s="7">
        <f t="shared" si="33"/>
        <v>0</v>
      </c>
      <c r="AA98" s="8" t="s">
        <v>318</v>
      </c>
    </row>
    <row r="99" spans="1:27" hidden="1" outlineLevel="1" x14ac:dyDescent="0.25">
      <c r="A99" t="s">
        <v>318</v>
      </c>
      <c r="B99" s="8" t="s">
        <v>318</v>
      </c>
      <c r="C99" s="8" t="s">
        <v>152</v>
      </c>
      <c r="D99" s="9">
        <v>275.27999999999997</v>
      </c>
      <c r="E99" s="9">
        <v>16.670000000000002</v>
      </c>
      <c r="F99" s="9">
        <v>0</v>
      </c>
      <c r="G99" s="9">
        <v>-258.61</v>
      </c>
      <c r="H99" s="7">
        <f t="shared" si="30"/>
        <v>16.513497300539889</v>
      </c>
      <c r="I99" s="8" t="s">
        <v>318</v>
      </c>
      <c r="J99" s="9">
        <v>408.2</v>
      </c>
      <c r="K99" s="9">
        <v>460</v>
      </c>
      <c r="L99" s="9">
        <v>0</v>
      </c>
      <c r="M99" s="9">
        <v>51.8</v>
      </c>
      <c r="N99" s="7">
        <f t="shared" si="31"/>
        <v>0.88739130434782609</v>
      </c>
      <c r="O99" s="8" t="s">
        <v>318</v>
      </c>
      <c r="P99" s="9">
        <v>453.82</v>
      </c>
      <c r="Q99" s="9">
        <v>460</v>
      </c>
      <c r="R99" s="9">
        <v>-6.18</v>
      </c>
      <c r="S99" s="8" t="s">
        <v>318</v>
      </c>
      <c r="T99" s="9">
        <v>460</v>
      </c>
      <c r="U99" s="9">
        <v>408.2</v>
      </c>
      <c r="V99" s="8" t="s">
        <v>318</v>
      </c>
      <c r="W99" s="9">
        <v>0</v>
      </c>
      <c r="X99" s="9">
        <f t="shared" si="34"/>
        <v>408.2</v>
      </c>
      <c r="Y99" s="9">
        <f t="shared" si="35"/>
        <v>51.800000000000011</v>
      </c>
      <c r="Z99" s="7">
        <f t="shared" si="33"/>
        <v>0.11260869565217393</v>
      </c>
      <c r="AA99" s="8" t="s">
        <v>318</v>
      </c>
    </row>
    <row r="100" spans="1:27" collapsed="1" x14ac:dyDescent="0.25">
      <c r="A100" t="s">
        <v>318</v>
      </c>
      <c r="B100" s="25" t="s">
        <v>164</v>
      </c>
      <c r="C100" s="25"/>
      <c r="D100" s="16">
        <f>SUM(D101:D102)</f>
        <v>200</v>
      </c>
      <c r="E100" s="16">
        <f>SUM(E101:E102)</f>
        <v>0</v>
      </c>
      <c r="F100" s="16">
        <f>SUM(F101:F102)</f>
        <v>0</v>
      </c>
      <c r="G100" s="16">
        <f>SUM(G101:G102)</f>
        <v>-200</v>
      </c>
      <c r="H100" s="17">
        <f t="shared" si="30"/>
        <v>0</v>
      </c>
      <c r="I100" s="15" t="s">
        <v>318</v>
      </c>
      <c r="J100" s="16">
        <f>SUM(J101:J102)</f>
        <v>8079.58</v>
      </c>
      <c r="K100" s="16">
        <f>SUM(K101:K102)</f>
        <v>3690</v>
      </c>
      <c r="L100" s="16">
        <f>SUM(L101:L102)</f>
        <v>0</v>
      </c>
      <c r="M100" s="16">
        <f>SUM(M101:M102)</f>
        <v>-4389.58</v>
      </c>
      <c r="N100" s="17">
        <f t="shared" si="31"/>
        <v>2.1895880758807587</v>
      </c>
      <c r="O100" s="15" t="s">
        <v>318</v>
      </c>
      <c r="P100" s="16">
        <f>SUM(P101:P102)</f>
        <v>3918</v>
      </c>
      <c r="Q100" s="16">
        <f>SUM(Q101:Q102)</f>
        <v>3690</v>
      </c>
      <c r="R100" s="16">
        <f>SUM(R101:R102)</f>
        <v>228</v>
      </c>
      <c r="S100" s="15" t="s">
        <v>318</v>
      </c>
      <c r="T100" s="16">
        <f t="shared" ref="T100:Y100" si="36">SUM(T101:T102)</f>
        <v>3690</v>
      </c>
      <c r="U100" s="16">
        <f t="shared" si="36"/>
        <v>8079.58</v>
      </c>
      <c r="V100" s="16">
        <f t="shared" si="36"/>
        <v>0</v>
      </c>
      <c r="W100" s="16">
        <f t="shared" si="36"/>
        <v>0</v>
      </c>
      <c r="X100" s="16">
        <f t="shared" si="36"/>
        <v>8079.58</v>
      </c>
      <c r="Y100" s="16">
        <f t="shared" si="36"/>
        <v>-4389.58</v>
      </c>
      <c r="Z100" s="17">
        <f t="shared" si="33"/>
        <v>-1.1895880758807589</v>
      </c>
      <c r="AA100" s="16"/>
    </row>
    <row r="101" spans="1:27" hidden="1" outlineLevel="1" x14ac:dyDescent="0.25">
      <c r="A101" t="s">
        <v>318</v>
      </c>
      <c r="B101" s="8" t="s">
        <v>318</v>
      </c>
      <c r="C101" s="8" t="s">
        <v>165</v>
      </c>
      <c r="D101" s="9">
        <v>200</v>
      </c>
      <c r="E101" s="9">
        <v>0</v>
      </c>
      <c r="F101" s="9">
        <v>0</v>
      </c>
      <c r="G101" s="9">
        <v>-200</v>
      </c>
      <c r="H101" s="7">
        <f t="shared" si="30"/>
        <v>0</v>
      </c>
      <c r="I101" s="8" t="s">
        <v>318</v>
      </c>
      <c r="J101" s="9">
        <v>6704</v>
      </c>
      <c r="K101" s="9">
        <v>2500</v>
      </c>
      <c r="L101" s="9">
        <v>0</v>
      </c>
      <c r="M101" s="9">
        <v>-4204</v>
      </c>
      <c r="N101" s="7">
        <f t="shared" si="31"/>
        <v>2.6816</v>
      </c>
      <c r="O101" s="8" t="s">
        <v>318</v>
      </c>
      <c r="P101" s="9">
        <v>3250</v>
      </c>
      <c r="Q101" s="9">
        <v>2500</v>
      </c>
      <c r="R101" s="9">
        <v>750</v>
      </c>
      <c r="S101" s="8" t="s">
        <v>318</v>
      </c>
      <c r="T101" s="9">
        <v>2500</v>
      </c>
      <c r="U101" s="9">
        <v>6704</v>
      </c>
      <c r="V101" s="8" t="s">
        <v>318</v>
      </c>
      <c r="W101" s="9">
        <v>0</v>
      </c>
      <c r="X101" s="9">
        <f>U101+IF(V101 = "", 0, V101)+W101</f>
        <v>6704</v>
      </c>
      <c r="Y101" s="9">
        <f>T101-X101</f>
        <v>-4204</v>
      </c>
      <c r="Z101" s="7">
        <f t="shared" si="33"/>
        <v>-1.6816</v>
      </c>
      <c r="AA101" s="8" t="s">
        <v>318</v>
      </c>
    </row>
    <row r="102" spans="1:27" hidden="1" outlineLevel="1" x14ac:dyDescent="0.25">
      <c r="A102" t="s">
        <v>318</v>
      </c>
      <c r="B102" s="8" t="s">
        <v>318</v>
      </c>
      <c r="C102" s="8" t="s">
        <v>166</v>
      </c>
      <c r="D102" s="9">
        <v>0</v>
      </c>
      <c r="E102" s="9">
        <v>0</v>
      </c>
      <c r="F102" s="9">
        <v>0</v>
      </c>
      <c r="G102" s="9">
        <v>0</v>
      </c>
      <c r="H102" s="7">
        <f t="shared" si="30"/>
        <v>0</v>
      </c>
      <c r="I102" s="8" t="s">
        <v>318</v>
      </c>
      <c r="J102" s="9">
        <v>1375.58</v>
      </c>
      <c r="K102" s="9">
        <v>1190</v>
      </c>
      <c r="L102" s="9">
        <v>0</v>
      </c>
      <c r="M102" s="9">
        <v>-185.58</v>
      </c>
      <c r="N102" s="7">
        <f t="shared" si="31"/>
        <v>1.1559495798319328</v>
      </c>
      <c r="O102" s="8" t="s">
        <v>318</v>
      </c>
      <c r="P102" s="9">
        <v>668</v>
      </c>
      <c r="Q102" s="9">
        <v>1190</v>
      </c>
      <c r="R102" s="9">
        <v>-522</v>
      </c>
      <c r="S102" s="8" t="s">
        <v>318</v>
      </c>
      <c r="T102" s="9">
        <v>1190</v>
      </c>
      <c r="U102" s="9">
        <v>1375.58</v>
      </c>
      <c r="V102" s="8" t="s">
        <v>318</v>
      </c>
      <c r="W102" s="9">
        <v>0</v>
      </c>
      <c r="X102" s="9">
        <f>U102+IF(V102 = "", 0, V102)+W102</f>
        <v>1375.58</v>
      </c>
      <c r="Y102" s="9">
        <f>T102-X102</f>
        <v>-185.57999999999993</v>
      </c>
      <c r="Z102" s="7">
        <f t="shared" si="33"/>
        <v>-0.15594957983193272</v>
      </c>
      <c r="AA102" s="8" t="s">
        <v>318</v>
      </c>
    </row>
    <row r="103" spans="1:27" collapsed="1" x14ac:dyDescent="0.25">
      <c r="A103" t="s">
        <v>318</v>
      </c>
      <c r="B103" s="25" t="s">
        <v>167</v>
      </c>
      <c r="C103" s="25"/>
      <c r="D103" s="16">
        <f>SUM(D104:D106)</f>
        <v>1242.74</v>
      </c>
      <c r="E103" s="16">
        <f>SUM(E104:E106)</f>
        <v>250</v>
      </c>
      <c r="F103" s="16">
        <f>SUM(F104:F106)</f>
        <v>0</v>
      </c>
      <c r="G103" s="16">
        <f>SUM(G104:G106)</f>
        <v>-992.74</v>
      </c>
      <c r="H103" s="17">
        <f t="shared" si="30"/>
        <v>4.9709599999999998</v>
      </c>
      <c r="I103" s="15" t="s">
        <v>318</v>
      </c>
      <c r="J103" s="16">
        <f>SUM(J104:J106)</f>
        <v>8846.9499999999989</v>
      </c>
      <c r="K103" s="16">
        <f>SUM(K104:K106)</f>
        <v>6049</v>
      </c>
      <c r="L103" s="16">
        <f>SUM(L104:L106)</f>
        <v>0</v>
      </c>
      <c r="M103" s="16">
        <f>SUM(M104:M106)</f>
        <v>-2797.9500000000003</v>
      </c>
      <c r="N103" s="17">
        <f t="shared" si="31"/>
        <v>1.4625475285171101</v>
      </c>
      <c r="O103" s="15" t="s">
        <v>318</v>
      </c>
      <c r="P103" s="16">
        <f>SUM(P104:P106)</f>
        <v>5466.25</v>
      </c>
      <c r="Q103" s="16">
        <f>SUM(Q104:Q106)</f>
        <v>6049</v>
      </c>
      <c r="R103" s="16">
        <f>SUM(R104:R106)</f>
        <v>-582.75</v>
      </c>
      <c r="S103" s="15" t="s">
        <v>318</v>
      </c>
      <c r="T103" s="16">
        <f t="shared" ref="T103:Y103" si="37">SUM(T104:T106)</f>
        <v>6049</v>
      </c>
      <c r="U103" s="16">
        <f t="shared" si="37"/>
        <v>8846.9499999999989</v>
      </c>
      <c r="V103" s="16">
        <f t="shared" si="37"/>
        <v>0</v>
      </c>
      <c r="W103" s="16">
        <f t="shared" si="37"/>
        <v>0</v>
      </c>
      <c r="X103" s="16">
        <f t="shared" si="37"/>
        <v>8846.9499999999989</v>
      </c>
      <c r="Y103" s="16">
        <f t="shared" si="37"/>
        <v>-2797.9500000000003</v>
      </c>
      <c r="Z103" s="17">
        <f t="shared" si="33"/>
        <v>-0.46254752851711028</v>
      </c>
      <c r="AA103" s="16"/>
    </row>
    <row r="104" spans="1:27" hidden="1" outlineLevel="1" x14ac:dyDescent="0.25">
      <c r="A104" t="s">
        <v>318</v>
      </c>
      <c r="B104" s="8" t="s">
        <v>318</v>
      </c>
      <c r="C104" s="8" t="s">
        <v>168</v>
      </c>
      <c r="D104" s="9">
        <v>150</v>
      </c>
      <c r="E104" s="9">
        <v>250</v>
      </c>
      <c r="F104" s="9">
        <v>0</v>
      </c>
      <c r="G104" s="9">
        <v>100</v>
      </c>
      <c r="H104" s="7">
        <f t="shared" si="30"/>
        <v>0.6</v>
      </c>
      <c r="I104" s="8" t="s">
        <v>318</v>
      </c>
      <c r="J104" s="9">
        <v>5409.64</v>
      </c>
      <c r="K104" s="9">
        <v>3440</v>
      </c>
      <c r="L104" s="9">
        <v>0</v>
      </c>
      <c r="M104" s="9">
        <v>-1969.64</v>
      </c>
      <c r="N104" s="7">
        <f t="shared" si="31"/>
        <v>1.5725697674418606</v>
      </c>
      <c r="O104" s="8" t="s">
        <v>318</v>
      </c>
      <c r="P104" s="9">
        <v>3440</v>
      </c>
      <c r="Q104" s="9">
        <v>3440</v>
      </c>
      <c r="R104" s="9">
        <v>0</v>
      </c>
      <c r="S104" s="8" t="s">
        <v>318</v>
      </c>
      <c r="T104" s="9">
        <v>3440</v>
      </c>
      <c r="U104" s="9">
        <v>5409.64</v>
      </c>
      <c r="V104" s="8" t="s">
        <v>318</v>
      </c>
      <c r="W104" s="9">
        <v>0</v>
      </c>
      <c r="X104" s="9">
        <f>U104+IF(V104 = "", 0, V104)+W104</f>
        <v>5409.64</v>
      </c>
      <c r="Y104" s="9">
        <f>T104-X104</f>
        <v>-1969.6400000000003</v>
      </c>
      <c r="Z104" s="7">
        <f t="shared" si="33"/>
        <v>-0.57256976744186061</v>
      </c>
      <c r="AA104" s="8" t="s">
        <v>318</v>
      </c>
    </row>
    <row r="105" spans="1:27" hidden="1" outlineLevel="1" x14ac:dyDescent="0.25">
      <c r="A105" t="s">
        <v>318</v>
      </c>
      <c r="B105" s="8" t="s">
        <v>318</v>
      </c>
      <c r="C105" s="8" t="s">
        <v>169</v>
      </c>
      <c r="D105" s="9">
        <v>1092.74</v>
      </c>
      <c r="E105" s="9">
        <v>0</v>
      </c>
      <c r="F105" s="9">
        <v>0</v>
      </c>
      <c r="G105" s="9">
        <v>-1092.74</v>
      </c>
      <c r="H105" s="7">
        <f t="shared" si="30"/>
        <v>0</v>
      </c>
      <c r="I105" s="8" t="s">
        <v>318</v>
      </c>
      <c r="J105" s="9">
        <v>2597.4299999999998</v>
      </c>
      <c r="K105" s="9">
        <v>1343</v>
      </c>
      <c r="L105" s="9">
        <v>0</v>
      </c>
      <c r="M105" s="9">
        <v>-1254.43</v>
      </c>
      <c r="N105" s="7">
        <f t="shared" si="31"/>
        <v>1.9340506329113922</v>
      </c>
      <c r="O105" s="8" t="s">
        <v>318</v>
      </c>
      <c r="P105" s="9">
        <v>929</v>
      </c>
      <c r="Q105" s="9">
        <v>1343</v>
      </c>
      <c r="R105" s="9">
        <v>-414</v>
      </c>
      <c r="S105" s="8" t="s">
        <v>318</v>
      </c>
      <c r="T105" s="9">
        <v>1343</v>
      </c>
      <c r="U105" s="9">
        <v>2597.4299999999998</v>
      </c>
      <c r="V105" s="8" t="s">
        <v>318</v>
      </c>
      <c r="W105" s="9">
        <v>0</v>
      </c>
      <c r="X105" s="9">
        <f>U105+IF(V105 = "", 0, V105)+W105</f>
        <v>2597.4299999999998</v>
      </c>
      <c r="Y105" s="9">
        <f>T105-X105</f>
        <v>-1254.4299999999998</v>
      </c>
      <c r="Z105" s="7">
        <f t="shared" si="33"/>
        <v>-0.93405063291139223</v>
      </c>
      <c r="AA105" s="8" t="s">
        <v>318</v>
      </c>
    </row>
    <row r="106" spans="1:27" hidden="1" outlineLevel="1" x14ac:dyDescent="0.25">
      <c r="A106" t="s">
        <v>318</v>
      </c>
      <c r="B106" s="8" t="s">
        <v>318</v>
      </c>
      <c r="C106" s="8" t="s">
        <v>170</v>
      </c>
      <c r="D106" s="9">
        <v>0</v>
      </c>
      <c r="E106" s="9">
        <v>0</v>
      </c>
      <c r="F106" s="9">
        <v>0</v>
      </c>
      <c r="G106" s="9">
        <v>0</v>
      </c>
      <c r="H106" s="7">
        <f t="shared" si="30"/>
        <v>0</v>
      </c>
      <c r="I106" s="8" t="s">
        <v>318</v>
      </c>
      <c r="J106" s="9">
        <v>839.88</v>
      </c>
      <c r="K106" s="9">
        <v>1266</v>
      </c>
      <c r="L106" s="9">
        <v>0</v>
      </c>
      <c r="M106" s="9">
        <v>426.12</v>
      </c>
      <c r="N106" s="7">
        <f t="shared" si="31"/>
        <v>0.66341232227488156</v>
      </c>
      <c r="O106" s="8" t="s">
        <v>318</v>
      </c>
      <c r="P106" s="9">
        <v>1097.25</v>
      </c>
      <c r="Q106" s="9">
        <v>1266</v>
      </c>
      <c r="R106" s="9">
        <v>-168.75</v>
      </c>
      <c r="S106" s="8" t="s">
        <v>318</v>
      </c>
      <c r="T106" s="9">
        <v>1266</v>
      </c>
      <c r="U106" s="9">
        <v>839.88</v>
      </c>
      <c r="V106" s="8" t="s">
        <v>318</v>
      </c>
      <c r="W106" s="9">
        <v>0</v>
      </c>
      <c r="X106" s="9">
        <f>U106+IF(V106 = "", 0, V106)+W106</f>
        <v>839.88</v>
      </c>
      <c r="Y106" s="9">
        <f>T106-X106</f>
        <v>426.12</v>
      </c>
      <c r="Z106" s="7">
        <f t="shared" si="33"/>
        <v>0.33658767772511849</v>
      </c>
      <c r="AA106" s="8" t="s">
        <v>318</v>
      </c>
    </row>
    <row r="107" spans="1:27" collapsed="1" x14ac:dyDescent="0.25">
      <c r="A107" t="s">
        <v>318</v>
      </c>
      <c r="B107" s="25" t="s">
        <v>172</v>
      </c>
      <c r="C107" s="25"/>
      <c r="D107" s="16">
        <f>SUM(D108:D117)</f>
        <v>5903.36</v>
      </c>
      <c r="E107" s="16">
        <f>SUM(E108:E117)</f>
        <v>6748.41</v>
      </c>
      <c r="F107" s="16">
        <f>SUM(F108:F117)</f>
        <v>0</v>
      </c>
      <c r="G107" s="16">
        <f>SUM(G108:G117)</f>
        <v>845.05</v>
      </c>
      <c r="H107" s="17">
        <f t="shared" si="30"/>
        <v>0.87477791064858235</v>
      </c>
      <c r="I107" s="15" t="s">
        <v>318</v>
      </c>
      <c r="J107" s="16">
        <f>SUM(J108:J117)</f>
        <v>21699.26</v>
      </c>
      <c r="K107" s="16">
        <f>SUM(K108:K117)</f>
        <v>21635.02</v>
      </c>
      <c r="L107" s="16">
        <f>SUM(L108:L117)</f>
        <v>0</v>
      </c>
      <c r="M107" s="16">
        <f>SUM(M108:M117)</f>
        <v>-64.239999999999952</v>
      </c>
      <c r="N107" s="17">
        <f t="shared" si="31"/>
        <v>1.0029692600237947</v>
      </c>
      <c r="O107" s="15" t="s">
        <v>318</v>
      </c>
      <c r="P107" s="16">
        <f>SUM(P108:P117)</f>
        <v>20578.919999999998</v>
      </c>
      <c r="Q107" s="16">
        <f>SUM(Q108:Q117)</f>
        <v>21635.02</v>
      </c>
      <c r="R107" s="16">
        <f>SUM(R108:R117)</f>
        <v>-1056.0999999999997</v>
      </c>
      <c r="S107" s="15" t="s">
        <v>318</v>
      </c>
      <c r="T107" s="16">
        <f t="shared" ref="T107:Y107" si="38">SUM(T108:T117)</f>
        <v>21635.02</v>
      </c>
      <c r="U107" s="16">
        <f t="shared" si="38"/>
        <v>21699.26</v>
      </c>
      <c r="V107" s="16">
        <f t="shared" si="38"/>
        <v>0</v>
      </c>
      <c r="W107" s="16">
        <f t="shared" si="38"/>
        <v>0</v>
      </c>
      <c r="X107" s="16">
        <f t="shared" si="38"/>
        <v>21699.26</v>
      </c>
      <c r="Y107" s="16">
        <f t="shared" si="38"/>
        <v>-64.240000000000123</v>
      </c>
      <c r="Z107" s="17">
        <f t="shared" si="33"/>
        <v>-2.9692600237947605E-3</v>
      </c>
      <c r="AA107" s="16"/>
    </row>
    <row r="108" spans="1:27" hidden="1" outlineLevel="1" x14ac:dyDescent="0.25">
      <c r="A108" t="s">
        <v>318</v>
      </c>
      <c r="B108" s="8" t="s">
        <v>318</v>
      </c>
      <c r="C108" s="8" t="s">
        <v>173</v>
      </c>
      <c r="D108" s="9">
        <v>5145</v>
      </c>
      <c r="E108" s="9">
        <v>5145</v>
      </c>
      <c r="F108" s="9">
        <v>0</v>
      </c>
      <c r="G108" s="9">
        <v>0</v>
      </c>
      <c r="H108" s="7">
        <f t="shared" si="30"/>
        <v>1</v>
      </c>
      <c r="I108" s="8" t="s">
        <v>318</v>
      </c>
      <c r="J108" s="9">
        <v>5145</v>
      </c>
      <c r="K108" s="9">
        <v>5145</v>
      </c>
      <c r="L108" s="9">
        <v>0</v>
      </c>
      <c r="M108" s="9">
        <v>0</v>
      </c>
      <c r="N108" s="7">
        <f t="shared" si="31"/>
        <v>1</v>
      </c>
      <c r="O108" s="8" t="s">
        <v>318</v>
      </c>
      <c r="P108" s="9">
        <v>4540.8999999999996</v>
      </c>
      <c r="Q108" s="9">
        <v>5145</v>
      </c>
      <c r="R108" s="9">
        <v>-604.1</v>
      </c>
      <c r="S108" s="8" t="s">
        <v>318</v>
      </c>
      <c r="T108" s="9">
        <v>5145</v>
      </c>
      <c r="U108" s="9">
        <v>5145</v>
      </c>
      <c r="V108" s="8" t="s">
        <v>318</v>
      </c>
      <c r="W108" s="9">
        <v>0</v>
      </c>
      <c r="X108" s="9">
        <f t="shared" ref="X108:X117" si="39">U108+IF(V108 = "", 0, V108)+W108</f>
        <v>5145</v>
      </c>
      <c r="Y108" s="9">
        <f t="shared" ref="Y108:Y117" si="40">T108-X108</f>
        <v>0</v>
      </c>
      <c r="Z108" s="7">
        <f t="shared" si="33"/>
        <v>0</v>
      </c>
      <c r="AA108" s="8" t="s">
        <v>318</v>
      </c>
    </row>
    <row r="109" spans="1:27" hidden="1" outlineLevel="1" x14ac:dyDescent="0.25">
      <c r="A109" t="s">
        <v>318</v>
      </c>
      <c r="B109" s="8" t="s">
        <v>318</v>
      </c>
      <c r="C109" s="8" t="s">
        <v>175</v>
      </c>
      <c r="D109" s="9">
        <v>0</v>
      </c>
      <c r="E109" s="9">
        <v>208.33</v>
      </c>
      <c r="F109" s="9">
        <v>0</v>
      </c>
      <c r="G109" s="9">
        <v>208.33</v>
      </c>
      <c r="H109" s="7">
        <f t="shared" si="30"/>
        <v>0</v>
      </c>
      <c r="I109" s="8" t="s">
        <v>318</v>
      </c>
      <c r="J109" s="9">
        <v>3002.32</v>
      </c>
      <c r="K109" s="9">
        <v>2500</v>
      </c>
      <c r="L109" s="9">
        <v>0</v>
      </c>
      <c r="M109" s="9">
        <v>-502.32</v>
      </c>
      <c r="N109" s="7">
        <f t="shared" si="31"/>
        <v>1.200928</v>
      </c>
      <c r="O109" s="8" t="s">
        <v>318</v>
      </c>
      <c r="P109" s="9">
        <v>3000</v>
      </c>
      <c r="Q109" s="9">
        <v>2500</v>
      </c>
      <c r="R109" s="9">
        <v>500</v>
      </c>
      <c r="S109" s="8" t="s">
        <v>318</v>
      </c>
      <c r="T109" s="9">
        <v>2500</v>
      </c>
      <c r="U109" s="9">
        <v>3002.32</v>
      </c>
      <c r="V109" s="8" t="s">
        <v>318</v>
      </c>
      <c r="W109" s="9">
        <v>0</v>
      </c>
      <c r="X109" s="9">
        <f t="shared" si="39"/>
        <v>3002.32</v>
      </c>
      <c r="Y109" s="9">
        <f t="shared" si="40"/>
        <v>-502.32000000000016</v>
      </c>
      <c r="Z109" s="7">
        <f t="shared" si="33"/>
        <v>-0.20092800000000008</v>
      </c>
      <c r="AA109" s="8" t="s">
        <v>318</v>
      </c>
    </row>
    <row r="110" spans="1:27" hidden="1" outlineLevel="1" x14ac:dyDescent="0.25">
      <c r="A110" t="s">
        <v>318</v>
      </c>
      <c r="B110" s="8" t="s">
        <v>318</v>
      </c>
      <c r="C110" s="8" t="s">
        <v>185</v>
      </c>
      <c r="D110" s="9">
        <v>0</v>
      </c>
      <c r="E110" s="9">
        <v>0</v>
      </c>
      <c r="F110" s="9">
        <v>0</v>
      </c>
      <c r="G110" s="9">
        <v>0</v>
      </c>
      <c r="H110" s="7">
        <f t="shared" si="30"/>
        <v>0</v>
      </c>
      <c r="I110" s="8" t="s">
        <v>318</v>
      </c>
      <c r="J110" s="9">
        <v>0</v>
      </c>
      <c r="K110" s="9">
        <v>414.4</v>
      </c>
      <c r="L110" s="9">
        <v>0</v>
      </c>
      <c r="M110" s="9">
        <v>414.4</v>
      </c>
      <c r="N110" s="7">
        <f t="shared" si="31"/>
        <v>0</v>
      </c>
      <c r="O110" s="8" t="s">
        <v>318</v>
      </c>
      <c r="P110" s="9">
        <v>414.4</v>
      </c>
      <c r="Q110" s="9">
        <v>414.4</v>
      </c>
      <c r="R110" s="9">
        <v>0</v>
      </c>
      <c r="S110" s="8" t="s">
        <v>318</v>
      </c>
      <c r="T110" s="9">
        <v>414.4</v>
      </c>
      <c r="U110" s="9">
        <v>0</v>
      </c>
      <c r="V110" s="8" t="s">
        <v>318</v>
      </c>
      <c r="W110" s="9">
        <v>0</v>
      </c>
      <c r="X110" s="9">
        <f t="shared" si="39"/>
        <v>0</v>
      </c>
      <c r="Y110" s="9">
        <f t="shared" si="40"/>
        <v>414.4</v>
      </c>
      <c r="Z110" s="7">
        <f t="shared" si="33"/>
        <v>1</v>
      </c>
      <c r="AA110" s="8" t="s">
        <v>318</v>
      </c>
    </row>
    <row r="111" spans="1:27" hidden="1" outlineLevel="1" x14ac:dyDescent="0.25">
      <c r="A111" t="s">
        <v>318</v>
      </c>
      <c r="B111" s="8" t="s">
        <v>318</v>
      </c>
      <c r="C111" s="8" t="s">
        <v>177</v>
      </c>
      <c r="D111" s="9">
        <v>11.13</v>
      </c>
      <c r="E111" s="9">
        <v>166.67</v>
      </c>
      <c r="F111" s="9">
        <v>0</v>
      </c>
      <c r="G111" s="9">
        <v>155.54</v>
      </c>
      <c r="H111" s="7">
        <f t="shared" si="30"/>
        <v>6.6778664426711473E-2</v>
      </c>
      <c r="I111" s="8" t="s">
        <v>318</v>
      </c>
      <c r="J111" s="9">
        <v>1006.3</v>
      </c>
      <c r="K111" s="9">
        <v>2000</v>
      </c>
      <c r="L111" s="9">
        <v>0</v>
      </c>
      <c r="M111" s="9">
        <v>993.7</v>
      </c>
      <c r="N111" s="7">
        <f t="shared" si="31"/>
        <v>0.50314999999999999</v>
      </c>
      <c r="O111" s="8" t="s">
        <v>318</v>
      </c>
      <c r="P111" s="9">
        <v>3000</v>
      </c>
      <c r="Q111" s="9">
        <v>2000</v>
      </c>
      <c r="R111" s="9">
        <v>1000</v>
      </c>
      <c r="S111" s="8" t="s">
        <v>318</v>
      </c>
      <c r="T111" s="9">
        <v>2000</v>
      </c>
      <c r="U111" s="9">
        <v>1006.3</v>
      </c>
      <c r="V111" s="8" t="s">
        <v>318</v>
      </c>
      <c r="W111" s="9">
        <v>0</v>
      </c>
      <c r="X111" s="9">
        <f t="shared" si="39"/>
        <v>1006.3</v>
      </c>
      <c r="Y111" s="9">
        <f t="shared" si="40"/>
        <v>993.7</v>
      </c>
      <c r="Z111" s="7">
        <f t="shared" si="33"/>
        <v>0.49685000000000001</v>
      </c>
      <c r="AA111" s="8" t="s">
        <v>318</v>
      </c>
    </row>
    <row r="112" spans="1:27" hidden="1" outlineLevel="1" x14ac:dyDescent="0.25">
      <c r="A112" t="s">
        <v>318</v>
      </c>
      <c r="B112" s="8" t="s">
        <v>318</v>
      </c>
      <c r="C112" s="8" t="s">
        <v>178</v>
      </c>
      <c r="D112" s="9">
        <v>121.59</v>
      </c>
      <c r="E112" s="9">
        <v>116.33</v>
      </c>
      <c r="F112" s="9">
        <v>0</v>
      </c>
      <c r="G112" s="9">
        <v>-5.26</v>
      </c>
      <c r="H112" s="7">
        <f t="shared" si="30"/>
        <v>1.0452161953064558</v>
      </c>
      <c r="I112" s="8" t="s">
        <v>318</v>
      </c>
      <c r="J112" s="9">
        <v>1613.74</v>
      </c>
      <c r="K112" s="9">
        <v>1396</v>
      </c>
      <c r="L112" s="9">
        <v>0</v>
      </c>
      <c r="M112" s="9">
        <v>-217.74</v>
      </c>
      <c r="N112" s="7">
        <f t="shared" si="31"/>
        <v>1.1559742120343839</v>
      </c>
      <c r="O112" s="8" t="s">
        <v>318</v>
      </c>
      <c r="P112" s="9">
        <v>1400</v>
      </c>
      <c r="Q112" s="9">
        <v>1396</v>
      </c>
      <c r="R112" s="9">
        <v>4</v>
      </c>
      <c r="S112" s="8" t="s">
        <v>318</v>
      </c>
      <c r="T112" s="9">
        <v>1396</v>
      </c>
      <c r="U112" s="9">
        <v>1613.74</v>
      </c>
      <c r="V112" s="8" t="s">
        <v>318</v>
      </c>
      <c r="W112" s="9">
        <v>0</v>
      </c>
      <c r="X112" s="9">
        <f t="shared" si="39"/>
        <v>1613.74</v>
      </c>
      <c r="Y112" s="9">
        <f t="shared" si="40"/>
        <v>-217.74</v>
      </c>
      <c r="Z112" s="7">
        <f t="shared" si="33"/>
        <v>-0.15597421203438397</v>
      </c>
      <c r="AA112" s="8" t="s">
        <v>318</v>
      </c>
    </row>
    <row r="113" spans="1:27" hidden="1" outlineLevel="1" x14ac:dyDescent="0.25">
      <c r="A113" t="s">
        <v>318</v>
      </c>
      <c r="B113" s="8" t="s">
        <v>318</v>
      </c>
      <c r="C113" s="8" t="s">
        <v>179</v>
      </c>
      <c r="D113" s="9">
        <v>308.2</v>
      </c>
      <c r="E113" s="9">
        <v>460.75</v>
      </c>
      <c r="F113" s="9">
        <v>0</v>
      </c>
      <c r="G113" s="9">
        <v>152.55000000000001</v>
      </c>
      <c r="H113" s="7">
        <f t="shared" si="30"/>
        <v>0.66890938686923496</v>
      </c>
      <c r="I113" s="8" t="s">
        <v>318</v>
      </c>
      <c r="J113" s="9">
        <v>6799.8</v>
      </c>
      <c r="K113" s="9">
        <v>6255</v>
      </c>
      <c r="L113" s="9">
        <v>0</v>
      </c>
      <c r="M113" s="9">
        <v>-544.79999999999995</v>
      </c>
      <c r="N113" s="7">
        <f t="shared" si="31"/>
        <v>1.0870983213429257</v>
      </c>
      <c r="O113" s="8" t="s">
        <v>318</v>
      </c>
      <c r="P113" s="9">
        <v>3791.76</v>
      </c>
      <c r="Q113" s="9">
        <v>6255</v>
      </c>
      <c r="R113" s="9">
        <v>-2463.2399999999998</v>
      </c>
      <c r="S113" s="8" t="s">
        <v>318</v>
      </c>
      <c r="T113" s="9">
        <v>6255</v>
      </c>
      <c r="U113" s="9">
        <v>6799.8</v>
      </c>
      <c r="V113" s="8" t="s">
        <v>318</v>
      </c>
      <c r="W113" s="9">
        <v>0</v>
      </c>
      <c r="X113" s="9">
        <f t="shared" si="39"/>
        <v>6799.8</v>
      </c>
      <c r="Y113" s="9">
        <f t="shared" si="40"/>
        <v>-544.80000000000018</v>
      </c>
      <c r="Z113" s="7">
        <f t="shared" si="33"/>
        <v>-8.7098321342925694E-2</v>
      </c>
      <c r="AA113" s="8" t="s">
        <v>318</v>
      </c>
    </row>
    <row r="114" spans="1:27" hidden="1" outlineLevel="1" x14ac:dyDescent="0.25">
      <c r="A114" t="s">
        <v>318</v>
      </c>
      <c r="B114" s="8" t="s">
        <v>318</v>
      </c>
      <c r="C114" s="8" t="s">
        <v>180</v>
      </c>
      <c r="D114" s="9">
        <v>198.4</v>
      </c>
      <c r="E114" s="9">
        <v>150</v>
      </c>
      <c r="F114" s="9">
        <v>0</v>
      </c>
      <c r="G114" s="9">
        <v>-48.4</v>
      </c>
      <c r="H114" s="7">
        <f t="shared" si="30"/>
        <v>1.3226666666666667</v>
      </c>
      <c r="I114" s="8" t="s">
        <v>318</v>
      </c>
      <c r="J114" s="9">
        <v>2228.64</v>
      </c>
      <c r="K114" s="9">
        <v>1800</v>
      </c>
      <c r="L114" s="9">
        <v>0</v>
      </c>
      <c r="M114" s="9">
        <v>-428.64</v>
      </c>
      <c r="N114" s="7">
        <f t="shared" si="31"/>
        <v>1.2381333333333333</v>
      </c>
      <c r="O114" s="8" t="s">
        <v>318</v>
      </c>
      <c r="P114" s="9">
        <v>1700</v>
      </c>
      <c r="Q114" s="9">
        <v>1800</v>
      </c>
      <c r="R114" s="9">
        <v>-100</v>
      </c>
      <c r="S114" s="8" t="s">
        <v>318</v>
      </c>
      <c r="T114" s="9">
        <v>1800</v>
      </c>
      <c r="U114" s="9">
        <v>2228.64</v>
      </c>
      <c r="V114" s="8" t="s">
        <v>318</v>
      </c>
      <c r="W114" s="9">
        <v>0</v>
      </c>
      <c r="X114" s="9">
        <f t="shared" si="39"/>
        <v>2228.64</v>
      </c>
      <c r="Y114" s="9">
        <f t="shared" si="40"/>
        <v>-428.63999999999987</v>
      </c>
      <c r="Z114" s="7">
        <f t="shared" si="33"/>
        <v>-0.23813333333333325</v>
      </c>
      <c r="AA114" s="8" t="s">
        <v>318</v>
      </c>
    </row>
    <row r="115" spans="1:27" hidden="1" outlineLevel="1" x14ac:dyDescent="0.25">
      <c r="A115" t="s">
        <v>318</v>
      </c>
      <c r="B115" s="8" t="s">
        <v>318</v>
      </c>
      <c r="C115" s="8" t="s">
        <v>181</v>
      </c>
      <c r="D115" s="9">
        <v>104.87</v>
      </c>
      <c r="E115" s="9">
        <v>115.33</v>
      </c>
      <c r="F115" s="9">
        <v>0</v>
      </c>
      <c r="G115" s="9">
        <v>10.46</v>
      </c>
      <c r="H115" s="7">
        <f t="shared" si="30"/>
        <v>0.90930373710222845</v>
      </c>
      <c r="I115" s="8" t="s">
        <v>318</v>
      </c>
      <c r="J115" s="9">
        <v>1410.57</v>
      </c>
      <c r="K115" s="9">
        <v>1384</v>
      </c>
      <c r="L115" s="9">
        <v>0</v>
      </c>
      <c r="M115" s="9">
        <v>-26.57</v>
      </c>
      <c r="N115" s="7">
        <f t="shared" si="31"/>
        <v>1.0191979768786126</v>
      </c>
      <c r="O115" s="8" t="s">
        <v>318</v>
      </c>
      <c r="P115" s="9">
        <v>1374</v>
      </c>
      <c r="Q115" s="9">
        <v>1384</v>
      </c>
      <c r="R115" s="9">
        <v>-10</v>
      </c>
      <c r="S115" s="8" t="s">
        <v>318</v>
      </c>
      <c r="T115" s="9">
        <v>1384</v>
      </c>
      <c r="U115" s="9">
        <v>1410.57</v>
      </c>
      <c r="V115" s="8" t="s">
        <v>318</v>
      </c>
      <c r="W115" s="9">
        <v>0</v>
      </c>
      <c r="X115" s="9">
        <f t="shared" si="39"/>
        <v>1410.57</v>
      </c>
      <c r="Y115" s="9">
        <f t="shared" si="40"/>
        <v>-26.569999999999936</v>
      </c>
      <c r="Z115" s="7">
        <f t="shared" si="33"/>
        <v>-1.9197976878612671E-2</v>
      </c>
      <c r="AA115" s="8" t="s">
        <v>318</v>
      </c>
    </row>
    <row r="116" spans="1:27" hidden="1" outlineLevel="1" x14ac:dyDescent="0.25">
      <c r="A116" t="s">
        <v>318</v>
      </c>
      <c r="B116" s="8" t="s">
        <v>318</v>
      </c>
      <c r="C116" s="8" t="s">
        <v>182</v>
      </c>
      <c r="D116" s="9">
        <v>14.17</v>
      </c>
      <c r="E116" s="9">
        <v>0</v>
      </c>
      <c r="F116" s="9">
        <v>0</v>
      </c>
      <c r="G116" s="9">
        <v>-14.17</v>
      </c>
      <c r="H116" s="7">
        <f t="shared" si="30"/>
        <v>0</v>
      </c>
      <c r="I116" s="8" t="s">
        <v>318</v>
      </c>
      <c r="J116" s="9">
        <v>90.32</v>
      </c>
      <c r="K116" s="9">
        <v>46.62</v>
      </c>
      <c r="L116" s="9">
        <v>0</v>
      </c>
      <c r="M116" s="9">
        <v>-43.7</v>
      </c>
      <c r="N116" s="7">
        <f t="shared" si="31"/>
        <v>1.9373659373659373</v>
      </c>
      <c r="O116" s="8" t="s">
        <v>318</v>
      </c>
      <c r="P116" s="9">
        <v>46.62</v>
      </c>
      <c r="Q116" s="9">
        <v>46.62</v>
      </c>
      <c r="R116" s="9">
        <v>0</v>
      </c>
      <c r="S116" s="8" t="s">
        <v>318</v>
      </c>
      <c r="T116" s="9">
        <v>46.62</v>
      </c>
      <c r="U116" s="9">
        <v>90.32</v>
      </c>
      <c r="V116" s="8" t="s">
        <v>318</v>
      </c>
      <c r="W116" s="9">
        <v>0</v>
      </c>
      <c r="X116" s="9">
        <f t="shared" si="39"/>
        <v>90.32</v>
      </c>
      <c r="Y116" s="9">
        <f t="shared" si="40"/>
        <v>-43.699999999999996</v>
      </c>
      <c r="Z116" s="7">
        <f t="shared" si="33"/>
        <v>-0.93736593736593732</v>
      </c>
      <c r="AA116" s="8" t="s">
        <v>318</v>
      </c>
    </row>
    <row r="117" spans="1:27" hidden="1" outlineLevel="1" x14ac:dyDescent="0.25">
      <c r="A117" t="s">
        <v>318</v>
      </c>
      <c r="B117" s="8" t="s">
        <v>318</v>
      </c>
      <c r="C117" s="8" t="s">
        <v>184</v>
      </c>
      <c r="D117" s="9">
        <v>0</v>
      </c>
      <c r="E117" s="9">
        <v>386</v>
      </c>
      <c r="F117" s="9">
        <v>0</v>
      </c>
      <c r="G117" s="9">
        <v>386</v>
      </c>
      <c r="H117" s="7">
        <f t="shared" si="30"/>
        <v>0</v>
      </c>
      <c r="I117" s="8" t="s">
        <v>318</v>
      </c>
      <c r="J117" s="9">
        <v>402.57</v>
      </c>
      <c r="K117" s="9">
        <v>694</v>
      </c>
      <c r="L117" s="9">
        <v>0</v>
      </c>
      <c r="M117" s="9">
        <v>291.43</v>
      </c>
      <c r="N117" s="7">
        <f t="shared" si="31"/>
        <v>0.58007204610951013</v>
      </c>
      <c r="O117" s="8" t="s">
        <v>318</v>
      </c>
      <c r="P117" s="9">
        <v>1311.24</v>
      </c>
      <c r="Q117" s="9">
        <v>694</v>
      </c>
      <c r="R117" s="9">
        <v>617.24</v>
      </c>
      <c r="S117" s="8" t="s">
        <v>318</v>
      </c>
      <c r="T117" s="9">
        <v>694</v>
      </c>
      <c r="U117" s="9">
        <v>402.57</v>
      </c>
      <c r="V117" s="8" t="s">
        <v>318</v>
      </c>
      <c r="W117" s="9">
        <v>0</v>
      </c>
      <c r="X117" s="9">
        <f t="shared" si="39"/>
        <v>402.57</v>
      </c>
      <c r="Y117" s="9">
        <f t="shared" si="40"/>
        <v>291.43</v>
      </c>
      <c r="Z117" s="7">
        <f t="shared" si="33"/>
        <v>0.41992795389048992</v>
      </c>
      <c r="AA117" s="8" t="s">
        <v>318</v>
      </c>
    </row>
    <row r="118" spans="1:27" collapsed="1" x14ac:dyDescent="0.25">
      <c r="A118" t="s">
        <v>318</v>
      </c>
      <c r="B118" s="25" t="s">
        <v>186</v>
      </c>
      <c r="C118" s="25"/>
      <c r="D118" s="16">
        <f>SUM(D119:D121)</f>
        <v>2073.9900000000002</v>
      </c>
      <c r="E118" s="16">
        <f>SUM(E119:E121)</f>
        <v>504.17</v>
      </c>
      <c r="F118" s="16">
        <f>SUM(F119:F121)</f>
        <v>0</v>
      </c>
      <c r="G118" s="16">
        <f>SUM(G119:G121)</f>
        <v>-1569.8200000000002</v>
      </c>
      <c r="H118" s="17">
        <f t="shared" si="30"/>
        <v>4.1136719757224753</v>
      </c>
      <c r="I118" s="15" t="s">
        <v>318</v>
      </c>
      <c r="J118" s="16">
        <f>SUM(J119:J121)</f>
        <v>25037.46</v>
      </c>
      <c r="K118" s="16">
        <f>SUM(K119:K121)</f>
        <v>24050</v>
      </c>
      <c r="L118" s="16">
        <f>SUM(L119:L121)</f>
        <v>0</v>
      </c>
      <c r="M118" s="16">
        <f>SUM(M119:M121)</f>
        <v>-987.46</v>
      </c>
      <c r="N118" s="17">
        <f t="shared" si="31"/>
        <v>1.0410586278586278</v>
      </c>
      <c r="O118" s="15" t="s">
        <v>318</v>
      </c>
      <c r="P118" s="16">
        <f>SUM(P119:P121)</f>
        <v>25325</v>
      </c>
      <c r="Q118" s="16">
        <f>SUM(Q119:Q121)</f>
        <v>24050</v>
      </c>
      <c r="R118" s="16">
        <f>SUM(R119:R121)</f>
        <v>1275</v>
      </c>
      <c r="S118" s="15" t="s">
        <v>318</v>
      </c>
      <c r="T118" s="16">
        <f t="shared" ref="T118:Y118" si="41">SUM(T119:T121)</f>
        <v>24050</v>
      </c>
      <c r="U118" s="16">
        <f t="shared" si="41"/>
        <v>25037.46</v>
      </c>
      <c r="V118" s="16">
        <f t="shared" si="41"/>
        <v>0</v>
      </c>
      <c r="W118" s="16">
        <f t="shared" si="41"/>
        <v>0</v>
      </c>
      <c r="X118" s="16">
        <f t="shared" si="41"/>
        <v>25037.46</v>
      </c>
      <c r="Y118" s="16">
        <f t="shared" si="41"/>
        <v>-987.46000000000095</v>
      </c>
      <c r="Z118" s="17">
        <f t="shared" si="33"/>
        <v>-4.1058627858627898E-2</v>
      </c>
      <c r="AA118" s="16"/>
    </row>
    <row r="119" spans="1:27" hidden="1" outlineLevel="1" x14ac:dyDescent="0.25">
      <c r="A119" t="s">
        <v>318</v>
      </c>
      <c r="B119" s="8" t="s">
        <v>318</v>
      </c>
      <c r="C119" s="8" t="s">
        <v>187</v>
      </c>
      <c r="D119" s="9">
        <v>220.62</v>
      </c>
      <c r="E119" s="9">
        <v>0</v>
      </c>
      <c r="F119" s="9">
        <v>0</v>
      </c>
      <c r="G119" s="9">
        <v>-220.62</v>
      </c>
      <c r="H119" s="7">
        <f t="shared" si="30"/>
        <v>0</v>
      </c>
      <c r="I119" s="8" t="s">
        <v>318</v>
      </c>
      <c r="J119" s="9">
        <v>5919.54</v>
      </c>
      <c r="K119" s="9">
        <v>5500</v>
      </c>
      <c r="L119" s="9">
        <v>0</v>
      </c>
      <c r="M119" s="9">
        <v>-419.54</v>
      </c>
      <c r="N119" s="7">
        <f t="shared" si="31"/>
        <v>1.0762799999999999</v>
      </c>
      <c r="O119" s="8" t="s">
        <v>318</v>
      </c>
      <c r="P119" s="9">
        <v>6575</v>
      </c>
      <c r="Q119" s="9">
        <v>5500</v>
      </c>
      <c r="R119" s="9">
        <v>1075</v>
      </c>
      <c r="S119" s="8" t="s">
        <v>318</v>
      </c>
      <c r="T119" s="9">
        <v>5500</v>
      </c>
      <c r="U119" s="9">
        <v>5919.54</v>
      </c>
      <c r="V119" s="8" t="s">
        <v>318</v>
      </c>
      <c r="W119" s="9">
        <v>0</v>
      </c>
      <c r="X119" s="9">
        <f>U119+IF(V119 = "", 0, V119)+W119</f>
        <v>5919.54</v>
      </c>
      <c r="Y119" s="9">
        <f>T119-X119</f>
        <v>-419.53999999999996</v>
      </c>
      <c r="Z119" s="7">
        <f t="shared" si="33"/>
        <v>-7.6279999999999987E-2</v>
      </c>
      <c r="AA119" s="8" t="s">
        <v>318</v>
      </c>
    </row>
    <row r="120" spans="1:27" hidden="1" outlineLevel="1" x14ac:dyDescent="0.25">
      <c r="A120" t="s">
        <v>318</v>
      </c>
      <c r="B120" s="8" t="s">
        <v>318</v>
      </c>
      <c r="C120" s="8" t="s">
        <v>188</v>
      </c>
      <c r="D120" s="9">
        <v>1150.95</v>
      </c>
      <c r="E120" s="9">
        <v>0</v>
      </c>
      <c r="F120" s="9">
        <v>0</v>
      </c>
      <c r="G120" s="9">
        <v>-1150.95</v>
      </c>
      <c r="H120" s="7">
        <f t="shared" si="30"/>
        <v>0</v>
      </c>
      <c r="I120" s="8" t="s">
        <v>318</v>
      </c>
      <c r="J120" s="9">
        <v>12475.62</v>
      </c>
      <c r="K120" s="9">
        <v>12500</v>
      </c>
      <c r="L120" s="9">
        <v>0</v>
      </c>
      <c r="M120" s="9">
        <v>24.38</v>
      </c>
      <c r="N120" s="7">
        <f t="shared" si="31"/>
        <v>0.99804960000000009</v>
      </c>
      <c r="O120" s="8" t="s">
        <v>318</v>
      </c>
      <c r="P120" s="9">
        <v>13000</v>
      </c>
      <c r="Q120" s="9">
        <v>12500</v>
      </c>
      <c r="R120" s="9">
        <v>500</v>
      </c>
      <c r="S120" s="8" t="s">
        <v>318</v>
      </c>
      <c r="T120" s="9">
        <v>12500</v>
      </c>
      <c r="U120" s="9">
        <v>12475.62</v>
      </c>
      <c r="V120" s="8" t="s">
        <v>318</v>
      </c>
      <c r="W120" s="9">
        <v>0</v>
      </c>
      <c r="X120" s="9">
        <f>U120+IF(V120 = "", 0, V120)+W120</f>
        <v>12475.62</v>
      </c>
      <c r="Y120" s="9">
        <f>T120-X120</f>
        <v>24.3799999999992</v>
      </c>
      <c r="Z120" s="7">
        <f t="shared" si="33"/>
        <v>1.950399999999936E-3</v>
      </c>
      <c r="AA120" s="8" t="s">
        <v>318</v>
      </c>
    </row>
    <row r="121" spans="1:27" hidden="1" outlineLevel="1" x14ac:dyDescent="0.25">
      <c r="A121" t="s">
        <v>318</v>
      </c>
      <c r="B121" s="8" t="s">
        <v>318</v>
      </c>
      <c r="C121" s="8" t="s">
        <v>189</v>
      </c>
      <c r="D121" s="9">
        <v>702.42</v>
      </c>
      <c r="E121" s="9">
        <v>504.17</v>
      </c>
      <c r="F121" s="9">
        <v>0</v>
      </c>
      <c r="G121" s="9">
        <v>-198.25</v>
      </c>
      <c r="H121" s="7">
        <f t="shared" ref="H121:H152" si="42">IF(E121&lt;&gt;0, (D121+F121)/E121, 0)</f>
        <v>1.3932205406906399</v>
      </c>
      <c r="I121" s="8" t="s">
        <v>318</v>
      </c>
      <c r="J121" s="9">
        <v>6642.3</v>
      </c>
      <c r="K121" s="9">
        <v>6050</v>
      </c>
      <c r="L121" s="9">
        <v>0</v>
      </c>
      <c r="M121" s="9">
        <v>-592.29999999999995</v>
      </c>
      <c r="N121" s="7">
        <f t="shared" ref="N121:N152" si="43">IF(K121&lt;&gt;0, (J121+L121)/K121, 0)</f>
        <v>1.0979008264462811</v>
      </c>
      <c r="O121" s="8" t="s">
        <v>318</v>
      </c>
      <c r="P121" s="9">
        <v>5750</v>
      </c>
      <c r="Q121" s="9">
        <v>6050</v>
      </c>
      <c r="R121" s="9">
        <v>-300</v>
      </c>
      <c r="S121" s="8" t="s">
        <v>318</v>
      </c>
      <c r="T121" s="9">
        <v>6050</v>
      </c>
      <c r="U121" s="9">
        <v>6642.3</v>
      </c>
      <c r="V121" s="8" t="s">
        <v>318</v>
      </c>
      <c r="W121" s="9">
        <v>0</v>
      </c>
      <c r="X121" s="9">
        <f>U121+IF(V121 = "", 0, V121)+W121</f>
        <v>6642.3</v>
      </c>
      <c r="Y121" s="9">
        <f>T121-X121</f>
        <v>-592.30000000000018</v>
      </c>
      <c r="Z121" s="7">
        <f t="shared" ref="Z121:Z152" si="44">IF(T121&lt;&gt;0, Y121/T121, 0)</f>
        <v>-9.7900826446281022E-2</v>
      </c>
      <c r="AA121" s="8" t="s">
        <v>318</v>
      </c>
    </row>
    <row r="122" spans="1:27" collapsed="1" x14ac:dyDescent="0.25">
      <c r="A122" t="s">
        <v>318</v>
      </c>
      <c r="B122" s="25" t="s">
        <v>191</v>
      </c>
      <c r="C122" s="25"/>
      <c r="D122" s="16">
        <f>SUM(D123:D133)</f>
        <v>696.98</v>
      </c>
      <c r="E122" s="16">
        <f>SUM(E123:E133)</f>
        <v>1602.33</v>
      </c>
      <c r="F122" s="16">
        <f>SUM(F123:F133)</f>
        <v>0</v>
      </c>
      <c r="G122" s="16">
        <f>SUM(G123:G133)</f>
        <v>905.35</v>
      </c>
      <c r="H122" s="17">
        <f t="shared" si="42"/>
        <v>0.43497906174133921</v>
      </c>
      <c r="I122" s="15" t="s">
        <v>318</v>
      </c>
      <c r="J122" s="16">
        <f>SUM(J123:J133)</f>
        <v>22602.2</v>
      </c>
      <c r="K122" s="16">
        <f>SUM(K123:K133)</f>
        <v>30042.68</v>
      </c>
      <c r="L122" s="16">
        <f>SUM(L123:L133)</f>
        <v>0</v>
      </c>
      <c r="M122" s="16">
        <f>SUM(M123:M133)</f>
        <v>7440.48</v>
      </c>
      <c r="N122" s="17">
        <f t="shared" si="43"/>
        <v>0.75233634282960116</v>
      </c>
      <c r="O122" s="15" t="s">
        <v>318</v>
      </c>
      <c r="P122" s="16">
        <f>SUM(P123:P133)</f>
        <v>30198.47</v>
      </c>
      <c r="Q122" s="16">
        <f>SUM(Q123:Q133)</f>
        <v>30042.68</v>
      </c>
      <c r="R122" s="16">
        <f>SUM(R123:R133)</f>
        <v>155.79000000000008</v>
      </c>
      <c r="S122" s="15" t="s">
        <v>318</v>
      </c>
      <c r="T122" s="16">
        <f t="shared" ref="T122:Y122" si="45">SUM(T123:T133)</f>
        <v>30042.68</v>
      </c>
      <c r="U122" s="16">
        <f t="shared" si="45"/>
        <v>22602.2</v>
      </c>
      <c r="V122" s="16">
        <f t="shared" si="45"/>
        <v>0</v>
      </c>
      <c r="W122" s="16">
        <f t="shared" si="45"/>
        <v>0</v>
      </c>
      <c r="X122" s="16">
        <f t="shared" si="45"/>
        <v>22602.2</v>
      </c>
      <c r="Y122" s="16">
        <f t="shared" si="45"/>
        <v>7440.4799999999977</v>
      </c>
      <c r="Z122" s="17">
        <f t="shared" si="44"/>
        <v>0.24766365717039884</v>
      </c>
      <c r="AA122" s="16"/>
    </row>
    <row r="123" spans="1:27" hidden="1" outlineLevel="1" x14ac:dyDescent="0.25">
      <c r="A123" t="s">
        <v>318</v>
      </c>
      <c r="B123" s="8" t="s">
        <v>318</v>
      </c>
      <c r="C123" s="8" t="s">
        <v>192</v>
      </c>
      <c r="D123" s="9">
        <v>0</v>
      </c>
      <c r="E123" s="9">
        <v>0</v>
      </c>
      <c r="F123" s="9">
        <v>0</v>
      </c>
      <c r="G123" s="9">
        <v>0</v>
      </c>
      <c r="H123" s="7">
        <f t="shared" si="42"/>
        <v>0</v>
      </c>
      <c r="I123" s="8" t="s">
        <v>318</v>
      </c>
      <c r="J123" s="9">
        <v>3719.56</v>
      </c>
      <c r="K123" s="9">
        <v>0</v>
      </c>
      <c r="L123" s="9">
        <v>0</v>
      </c>
      <c r="M123" s="9">
        <v>-3719.56</v>
      </c>
      <c r="N123" s="7">
        <f t="shared" si="43"/>
        <v>0</v>
      </c>
      <c r="O123" s="8" t="s">
        <v>318</v>
      </c>
      <c r="P123" s="9">
        <v>0</v>
      </c>
      <c r="Q123" s="9">
        <v>0</v>
      </c>
      <c r="R123" s="9">
        <v>0</v>
      </c>
      <c r="S123" s="8" t="s">
        <v>318</v>
      </c>
      <c r="T123" s="9">
        <v>0</v>
      </c>
      <c r="U123" s="9">
        <v>3719.56</v>
      </c>
      <c r="V123" s="8" t="s">
        <v>318</v>
      </c>
      <c r="W123" s="9">
        <v>0</v>
      </c>
      <c r="X123" s="9">
        <f t="shared" ref="X123:X133" si="46">U123+IF(V123 = "", 0, V123)+W123</f>
        <v>3719.56</v>
      </c>
      <c r="Y123" s="9">
        <f t="shared" ref="Y123:Y133" si="47">T123-X123</f>
        <v>-3719.56</v>
      </c>
      <c r="Z123" s="7">
        <f t="shared" si="44"/>
        <v>0</v>
      </c>
      <c r="AA123" s="8" t="s">
        <v>318</v>
      </c>
    </row>
    <row r="124" spans="1:27" hidden="1" outlineLevel="1" x14ac:dyDescent="0.25">
      <c r="A124" t="s">
        <v>318</v>
      </c>
      <c r="B124" s="8" t="s">
        <v>318</v>
      </c>
      <c r="C124" s="8" t="s">
        <v>194</v>
      </c>
      <c r="D124" s="9">
        <v>696.98</v>
      </c>
      <c r="E124" s="9">
        <v>1519</v>
      </c>
      <c r="F124" s="9">
        <v>0</v>
      </c>
      <c r="G124" s="9">
        <v>822.02</v>
      </c>
      <c r="H124" s="7">
        <f t="shared" si="42"/>
        <v>0.45884134298880846</v>
      </c>
      <c r="I124" s="8" t="s">
        <v>318</v>
      </c>
      <c r="J124" s="9">
        <v>7918.56</v>
      </c>
      <c r="K124" s="9">
        <v>18728</v>
      </c>
      <c r="L124" s="9">
        <v>0</v>
      </c>
      <c r="M124" s="9">
        <v>10809.44</v>
      </c>
      <c r="N124" s="7">
        <f t="shared" si="43"/>
        <v>0.42281930798803929</v>
      </c>
      <c r="O124" s="8" t="s">
        <v>318</v>
      </c>
      <c r="P124" s="9">
        <v>18759</v>
      </c>
      <c r="Q124" s="9">
        <v>18728</v>
      </c>
      <c r="R124" s="9">
        <v>31</v>
      </c>
      <c r="S124" s="8" t="s">
        <v>318</v>
      </c>
      <c r="T124" s="9">
        <v>18728</v>
      </c>
      <c r="U124" s="9">
        <v>7918.56</v>
      </c>
      <c r="V124" s="8" t="s">
        <v>318</v>
      </c>
      <c r="W124" s="9">
        <v>0</v>
      </c>
      <c r="X124" s="9">
        <f t="shared" si="46"/>
        <v>7918.56</v>
      </c>
      <c r="Y124" s="9">
        <f t="shared" si="47"/>
        <v>10809.439999999999</v>
      </c>
      <c r="Z124" s="7">
        <f t="shared" si="44"/>
        <v>0.57718069201196065</v>
      </c>
      <c r="AA124" s="8" t="s">
        <v>318</v>
      </c>
    </row>
    <row r="125" spans="1:27" hidden="1" outlineLevel="1" x14ac:dyDescent="0.25">
      <c r="A125" t="s">
        <v>318</v>
      </c>
      <c r="B125" s="8" t="s">
        <v>318</v>
      </c>
      <c r="C125" s="8" t="s">
        <v>195</v>
      </c>
      <c r="D125" s="9">
        <v>0</v>
      </c>
      <c r="E125" s="9">
        <v>0</v>
      </c>
      <c r="F125" s="9">
        <v>0</v>
      </c>
      <c r="G125" s="9">
        <v>0</v>
      </c>
      <c r="H125" s="7">
        <f t="shared" si="42"/>
        <v>0</v>
      </c>
      <c r="I125" s="8" t="s">
        <v>318</v>
      </c>
      <c r="J125" s="9">
        <v>356.57</v>
      </c>
      <c r="K125" s="9">
        <v>3709</v>
      </c>
      <c r="L125" s="9">
        <v>0</v>
      </c>
      <c r="M125" s="9">
        <v>3352.43</v>
      </c>
      <c r="N125" s="7">
        <f t="shared" si="43"/>
        <v>9.6136424912375298E-2</v>
      </c>
      <c r="O125" s="8" t="s">
        <v>318</v>
      </c>
      <c r="P125" s="9">
        <v>2600</v>
      </c>
      <c r="Q125" s="9">
        <v>3709</v>
      </c>
      <c r="R125" s="9">
        <v>-1109</v>
      </c>
      <c r="S125" s="8" t="s">
        <v>318</v>
      </c>
      <c r="T125" s="9">
        <v>3709</v>
      </c>
      <c r="U125" s="9">
        <v>356.57</v>
      </c>
      <c r="V125" s="8" t="s">
        <v>318</v>
      </c>
      <c r="W125" s="9">
        <v>0</v>
      </c>
      <c r="X125" s="9">
        <f t="shared" si="46"/>
        <v>356.57</v>
      </c>
      <c r="Y125" s="9">
        <f t="shared" si="47"/>
        <v>3352.43</v>
      </c>
      <c r="Z125" s="7">
        <f t="shared" si="44"/>
        <v>0.9038635750876246</v>
      </c>
      <c r="AA125" s="8" t="s">
        <v>318</v>
      </c>
    </row>
    <row r="126" spans="1:27" hidden="1" outlineLevel="1" x14ac:dyDescent="0.25">
      <c r="A126" t="s">
        <v>318</v>
      </c>
      <c r="B126" s="8" t="s">
        <v>318</v>
      </c>
      <c r="C126" s="8" t="s">
        <v>196</v>
      </c>
      <c r="D126" s="9">
        <v>0</v>
      </c>
      <c r="E126" s="9">
        <v>83.33</v>
      </c>
      <c r="F126" s="9">
        <v>0</v>
      </c>
      <c r="G126" s="9">
        <v>83.33</v>
      </c>
      <c r="H126" s="7">
        <f t="shared" si="42"/>
        <v>0</v>
      </c>
      <c r="I126" s="8" t="s">
        <v>318</v>
      </c>
      <c r="J126" s="9">
        <v>580.12</v>
      </c>
      <c r="K126" s="9">
        <v>1000</v>
      </c>
      <c r="L126" s="9">
        <v>0</v>
      </c>
      <c r="M126" s="9">
        <v>419.88</v>
      </c>
      <c r="N126" s="7">
        <f t="shared" si="43"/>
        <v>0.58011999999999997</v>
      </c>
      <c r="O126" s="8" t="s">
        <v>318</v>
      </c>
      <c r="P126" s="9">
        <v>1000</v>
      </c>
      <c r="Q126" s="9">
        <v>1000</v>
      </c>
      <c r="R126" s="9">
        <v>0</v>
      </c>
      <c r="S126" s="8" t="s">
        <v>318</v>
      </c>
      <c r="T126" s="9">
        <v>1000</v>
      </c>
      <c r="U126" s="9">
        <v>580.12</v>
      </c>
      <c r="V126" s="8" t="s">
        <v>318</v>
      </c>
      <c r="W126" s="9">
        <v>0</v>
      </c>
      <c r="X126" s="9">
        <f t="shared" si="46"/>
        <v>580.12</v>
      </c>
      <c r="Y126" s="9">
        <f t="shared" si="47"/>
        <v>419.88</v>
      </c>
      <c r="Z126" s="7">
        <f t="shared" si="44"/>
        <v>0.41987999999999998</v>
      </c>
      <c r="AA126" s="8" t="s">
        <v>318</v>
      </c>
    </row>
    <row r="127" spans="1:27" hidden="1" outlineLevel="1" x14ac:dyDescent="0.25">
      <c r="A127" t="s">
        <v>318</v>
      </c>
      <c r="B127" s="8" t="s">
        <v>318</v>
      </c>
      <c r="C127" s="8" t="s">
        <v>197</v>
      </c>
      <c r="D127" s="9">
        <v>0</v>
      </c>
      <c r="E127" s="9">
        <v>0</v>
      </c>
      <c r="F127" s="9">
        <v>0</v>
      </c>
      <c r="G127" s="9">
        <v>0</v>
      </c>
      <c r="H127" s="7">
        <f t="shared" si="42"/>
        <v>0</v>
      </c>
      <c r="I127" s="8" t="s">
        <v>318</v>
      </c>
      <c r="J127" s="9">
        <v>296.45</v>
      </c>
      <c r="K127" s="9">
        <v>296</v>
      </c>
      <c r="L127" s="9">
        <v>0</v>
      </c>
      <c r="M127" s="9">
        <v>-0.45</v>
      </c>
      <c r="N127" s="7">
        <f t="shared" si="43"/>
        <v>1.0015202702702701</v>
      </c>
      <c r="O127" s="8" t="s">
        <v>318</v>
      </c>
      <c r="P127" s="9">
        <v>294.22000000000003</v>
      </c>
      <c r="Q127" s="9">
        <v>296</v>
      </c>
      <c r="R127" s="9">
        <v>-1.78</v>
      </c>
      <c r="S127" s="8" t="s">
        <v>318</v>
      </c>
      <c r="T127" s="9">
        <v>296</v>
      </c>
      <c r="U127" s="9">
        <v>296.45</v>
      </c>
      <c r="V127" s="8" t="s">
        <v>318</v>
      </c>
      <c r="W127" s="9">
        <v>0</v>
      </c>
      <c r="X127" s="9">
        <f t="shared" si="46"/>
        <v>296.45</v>
      </c>
      <c r="Y127" s="9">
        <f t="shared" si="47"/>
        <v>-0.44999999999998863</v>
      </c>
      <c r="Z127" s="7">
        <f t="shared" si="44"/>
        <v>-1.5202702702702318E-3</v>
      </c>
      <c r="AA127" s="8" t="s">
        <v>318</v>
      </c>
    </row>
    <row r="128" spans="1:27" hidden="1" outlineLevel="1" x14ac:dyDescent="0.25">
      <c r="A128" t="s">
        <v>318</v>
      </c>
      <c r="B128" s="8" t="s">
        <v>318</v>
      </c>
      <c r="C128" s="8" t="s">
        <v>198</v>
      </c>
      <c r="D128" s="9">
        <v>0</v>
      </c>
      <c r="E128" s="9">
        <v>0</v>
      </c>
      <c r="F128" s="9">
        <v>0</v>
      </c>
      <c r="G128" s="9">
        <v>0</v>
      </c>
      <c r="H128" s="7">
        <f t="shared" si="42"/>
        <v>0</v>
      </c>
      <c r="I128" s="8" t="s">
        <v>318</v>
      </c>
      <c r="J128" s="9">
        <v>0</v>
      </c>
      <c r="K128" s="9">
        <v>250</v>
      </c>
      <c r="L128" s="9">
        <v>0</v>
      </c>
      <c r="M128" s="9">
        <v>250</v>
      </c>
      <c r="N128" s="7">
        <f t="shared" si="43"/>
        <v>0</v>
      </c>
      <c r="O128" s="8" t="s">
        <v>318</v>
      </c>
      <c r="P128" s="9">
        <v>250</v>
      </c>
      <c r="Q128" s="9">
        <v>250</v>
      </c>
      <c r="R128" s="9">
        <v>0</v>
      </c>
      <c r="S128" s="8" t="s">
        <v>318</v>
      </c>
      <c r="T128" s="9">
        <v>250</v>
      </c>
      <c r="U128" s="9">
        <v>0</v>
      </c>
      <c r="V128" s="8" t="s">
        <v>318</v>
      </c>
      <c r="W128" s="9">
        <v>0</v>
      </c>
      <c r="X128" s="9">
        <f t="shared" si="46"/>
        <v>0</v>
      </c>
      <c r="Y128" s="9">
        <f t="shared" si="47"/>
        <v>250</v>
      </c>
      <c r="Z128" s="7">
        <f t="shared" si="44"/>
        <v>1</v>
      </c>
      <c r="AA128" s="8" t="s">
        <v>318</v>
      </c>
    </row>
    <row r="129" spans="1:27" hidden="1" outlineLevel="1" x14ac:dyDescent="0.25">
      <c r="A129" t="s">
        <v>318</v>
      </c>
      <c r="B129" s="8" t="s">
        <v>318</v>
      </c>
      <c r="C129" s="8" t="s">
        <v>200</v>
      </c>
      <c r="D129" s="9">
        <v>0</v>
      </c>
      <c r="E129" s="9">
        <v>0</v>
      </c>
      <c r="F129" s="9">
        <v>0</v>
      </c>
      <c r="G129" s="9">
        <v>0</v>
      </c>
      <c r="H129" s="7">
        <f t="shared" si="42"/>
        <v>0</v>
      </c>
      <c r="I129" s="8" t="s">
        <v>318</v>
      </c>
      <c r="J129" s="9">
        <v>1177.0999999999999</v>
      </c>
      <c r="K129" s="9">
        <v>0</v>
      </c>
      <c r="L129" s="9">
        <v>0</v>
      </c>
      <c r="M129" s="9">
        <v>-1177.0999999999999</v>
      </c>
      <c r="N129" s="7">
        <f t="shared" si="43"/>
        <v>0</v>
      </c>
      <c r="O129" s="8" t="s">
        <v>318</v>
      </c>
      <c r="P129" s="9">
        <v>0</v>
      </c>
      <c r="Q129" s="9">
        <v>0</v>
      </c>
      <c r="R129" s="9">
        <v>0</v>
      </c>
      <c r="S129" s="8" t="s">
        <v>318</v>
      </c>
      <c r="T129" s="9">
        <v>0</v>
      </c>
      <c r="U129" s="9">
        <v>1177.0999999999999</v>
      </c>
      <c r="V129" s="8" t="s">
        <v>318</v>
      </c>
      <c r="W129" s="9">
        <v>0</v>
      </c>
      <c r="X129" s="9">
        <f t="shared" si="46"/>
        <v>1177.0999999999999</v>
      </c>
      <c r="Y129" s="9">
        <f t="shared" si="47"/>
        <v>-1177.0999999999999</v>
      </c>
      <c r="Z129" s="7">
        <f t="shared" si="44"/>
        <v>0</v>
      </c>
      <c r="AA129" s="8" t="s">
        <v>318</v>
      </c>
    </row>
    <row r="130" spans="1:27" hidden="1" outlineLevel="1" x14ac:dyDescent="0.25">
      <c r="A130" t="s">
        <v>318</v>
      </c>
      <c r="B130" s="8" t="s">
        <v>318</v>
      </c>
      <c r="C130" s="8" t="s">
        <v>201</v>
      </c>
      <c r="D130" s="9">
        <v>0</v>
      </c>
      <c r="E130" s="9">
        <v>0</v>
      </c>
      <c r="F130" s="9">
        <v>0</v>
      </c>
      <c r="G130" s="9">
        <v>0</v>
      </c>
      <c r="H130" s="7">
        <f t="shared" si="42"/>
        <v>0</v>
      </c>
      <c r="I130" s="8" t="s">
        <v>318</v>
      </c>
      <c r="J130" s="9">
        <v>8008.13</v>
      </c>
      <c r="K130" s="9">
        <v>5883.68</v>
      </c>
      <c r="L130" s="9">
        <v>0</v>
      </c>
      <c r="M130" s="9">
        <v>-2124.4499999999998</v>
      </c>
      <c r="N130" s="7">
        <f t="shared" si="43"/>
        <v>1.3610750414706441</v>
      </c>
      <c r="O130" s="8" t="s">
        <v>318</v>
      </c>
      <c r="P130" s="9">
        <v>7119.13</v>
      </c>
      <c r="Q130" s="9">
        <v>5883.68</v>
      </c>
      <c r="R130" s="9">
        <v>1235.45</v>
      </c>
      <c r="S130" s="8" t="s">
        <v>318</v>
      </c>
      <c r="T130" s="9">
        <v>5883.68</v>
      </c>
      <c r="U130" s="9">
        <v>8008.13</v>
      </c>
      <c r="V130" s="8" t="s">
        <v>318</v>
      </c>
      <c r="W130" s="9">
        <v>0</v>
      </c>
      <c r="X130" s="9">
        <f t="shared" si="46"/>
        <v>8008.13</v>
      </c>
      <c r="Y130" s="9">
        <f t="shared" si="47"/>
        <v>-2124.4499999999998</v>
      </c>
      <c r="Z130" s="7">
        <f t="shared" si="44"/>
        <v>-0.36107504147064418</v>
      </c>
      <c r="AA130" s="8" t="s">
        <v>318</v>
      </c>
    </row>
    <row r="131" spans="1:27" hidden="1" outlineLevel="1" x14ac:dyDescent="0.25">
      <c r="A131" t="s">
        <v>318</v>
      </c>
      <c r="B131" s="8" t="s">
        <v>318</v>
      </c>
      <c r="C131" s="8" t="s">
        <v>210</v>
      </c>
      <c r="D131" s="9">
        <v>0</v>
      </c>
      <c r="E131" s="9">
        <v>0</v>
      </c>
      <c r="F131" s="9">
        <v>0</v>
      </c>
      <c r="G131" s="9">
        <v>0</v>
      </c>
      <c r="H131" s="7">
        <f t="shared" si="42"/>
        <v>0</v>
      </c>
      <c r="I131" s="8" t="s">
        <v>318</v>
      </c>
      <c r="J131" s="9">
        <v>360</v>
      </c>
      <c r="K131" s="9">
        <v>0</v>
      </c>
      <c r="L131" s="9">
        <v>0</v>
      </c>
      <c r="M131" s="9">
        <v>-360</v>
      </c>
      <c r="N131" s="7">
        <f t="shared" si="43"/>
        <v>0</v>
      </c>
      <c r="O131" s="8" t="s">
        <v>318</v>
      </c>
      <c r="P131" s="9">
        <v>0</v>
      </c>
      <c r="Q131" s="9">
        <v>0</v>
      </c>
      <c r="R131" s="9">
        <v>0</v>
      </c>
      <c r="S131" s="8" t="s">
        <v>318</v>
      </c>
      <c r="T131" s="9">
        <v>0</v>
      </c>
      <c r="U131" s="9">
        <v>360</v>
      </c>
      <c r="V131" s="8" t="s">
        <v>318</v>
      </c>
      <c r="W131" s="9">
        <v>0</v>
      </c>
      <c r="X131" s="9">
        <f t="shared" si="46"/>
        <v>360</v>
      </c>
      <c r="Y131" s="9">
        <f t="shared" si="47"/>
        <v>-360</v>
      </c>
      <c r="Z131" s="7">
        <f t="shared" si="44"/>
        <v>0</v>
      </c>
      <c r="AA131" s="8" t="s">
        <v>318</v>
      </c>
    </row>
    <row r="132" spans="1:27" hidden="1" outlineLevel="1" x14ac:dyDescent="0.25">
      <c r="A132" t="s">
        <v>318</v>
      </c>
      <c r="B132" s="8" t="s">
        <v>318</v>
      </c>
      <c r="C132" s="8" t="s">
        <v>202</v>
      </c>
      <c r="D132" s="9">
        <v>0</v>
      </c>
      <c r="E132" s="9">
        <v>0</v>
      </c>
      <c r="F132" s="9">
        <v>0</v>
      </c>
      <c r="G132" s="9">
        <v>0</v>
      </c>
      <c r="H132" s="7">
        <f t="shared" si="42"/>
        <v>0</v>
      </c>
      <c r="I132" s="8" t="s">
        <v>318</v>
      </c>
      <c r="J132" s="9">
        <v>174.5</v>
      </c>
      <c r="K132" s="9">
        <v>176</v>
      </c>
      <c r="L132" s="9">
        <v>0</v>
      </c>
      <c r="M132" s="9">
        <v>1.5</v>
      </c>
      <c r="N132" s="7">
        <f t="shared" si="43"/>
        <v>0.99147727272727271</v>
      </c>
      <c r="O132" s="8" t="s">
        <v>318</v>
      </c>
      <c r="P132" s="9">
        <v>176.12</v>
      </c>
      <c r="Q132" s="9">
        <v>176</v>
      </c>
      <c r="R132" s="9">
        <v>0.12</v>
      </c>
      <c r="S132" s="8" t="s">
        <v>318</v>
      </c>
      <c r="T132" s="9">
        <v>176</v>
      </c>
      <c r="U132" s="9">
        <v>174.5</v>
      </c>
      <c r="V132" s="8" t="s">
        <v>318</v>
      </c>
      <c r="W132" s="9">
        <v>0</v>
      </c>
      <c r="X132" s="9">
        <f t="shared" si="46"/>
        <v>174.5</v>
      </c>
      <c r="Y132" s="9">
        <f t="shared" si="47"/>
        <v>1.5</v>
      </c>
      <c r="Z132" s="7">
        <f t="shared" si="44"/>
        <v>8.5227272727272721E-3</v>
      </c>
      <c r="AA132" s="8" t="s">
        <v>318</v>
      </c>
    </row>
    <row r="133" spans="1:27" hidden="1" outlineLevel="1" x14ac:dyDescent="0.25">
      <c r="A133" t="s">
        <v>318</v>
      </c>
      <c r="B133" s="8" t="s">
        <v>318</v>
      </c>
      <c r="C133" s="8" t="s">
        <v>203</v>
      </c>
      <c r="D133" s="9">
        <v>0</v>
      </c>
      <c r="E133" s="9">
        <v>0</v>
      </c>
      <c r="F133" s="9">
        <v>0</v>
      </c>
      <c r="G133" s="9">
        <v>0</v>
      </c>
      <c r="H133" s="7">
        <f t="shared" si="42"/>
        <v>0</v>
      </c>
      <c r="I133" s="8" t="s">
        <v>318</v>
      </c>
      <c r="J133" s="9">
        <v>11.21</v>
      </c>
      <c r="K133" s="9">
        <v>0</v>
      </c>
      <c r="L133" s="9">
        <v>0</v>
      </c>
      <c r="M133" s="9">
        <v>-11.21</v>
      </c>
      <c r="N133" s="7">
        <f t="shared" si="43"/>
        <v>0</v>
      </c>
      <c r="O133" s="8" t="s">
        <v>318</v>
      </c>
      <c r="P133" s="9">
        <v>0</v>
      </c>
      <c r="Q133" s="9">
        <v>0</v>
      </c>
      <c r="R133" s="9">
        <v>0</v>
      </c>
      <c r="S133" s="8" t="s">
        <v>318</v>
      </c>
      <c r="T133" s="9">
        <v>0</v>
      </c>
      <c r="U133" s="9">
        <v>11.21</v>
      </c>
      <c r="V133" s="8" t="s">
        <v>318</v>
      </c>
      <c r="W133" s="9">
        <v>0</v>
      </c>
      <c r="X133" s="9">
        <f t="shared" si="46"/>
        <v>11.21</v>
      </c>
      <c r="Y133" s="9">
        <f t="shared" si="47"/>
        <v>-11.21</v>
      </c>
      <c r="Z133" s="7">
        <f t="shared" si="44"/>
        <v>0</v>
      </c>
      <c r="AA133" s="8" t="s">
        <v>318</v>
      </c>
    </row>
    <row r="134" spans="1:27" collapsed="1" x14ac:dyDescent="0.25">
      <c r="A134" t="s">
        <v>318</v>
      </c>
      <c r="B134" s="25" t="s">
        <v>212</v>
      </c>
      <c r="C134" s="25"/>
      <c r="D134" s="16">
        <f>SUM(D135:D135)</f>
        <v>0</v>
      </c>
      <c r="E134" s="16">
        <f>SUM(E135:E135)</f>
        <v>166.67</v>
      </c>
      <c r="F134" s="16">
        <f>SUM(F135:F135)</f>
        <v>0</v>
      </c>
      <c r="G134" s="16">
        <f>SUM(G135:G135)</f>
        <v>166.67</v>
      </c>
      <c r="H134" s="17">
        <f t="shared" si="42"/>
        <v>0</v>
      </c>
      <c r="I134" s="15" t="s">
        <v>318</v>
      </c>
      <c r="J134" s="16">
        <f>SUM(J135:J135)</f>
        <v>4140</v>
      </c>
      <c r="K134" s="16">
        <f>SUM(K135:K135)</f>
        <v>6140</v>
      </c>
      <c r="L134" s="16">
        <f>SUM(L135:L135)</f>
        <v>0</v>
      </c>
      <c r="M134" s="16">
        <f>SUM(M135:M135)</f>
        <v>2000</v>
      </c>
      <c r="N134" s="17">
        <f t="shared" si="43"/>
        <v>0.67426710097719866</v>
      </c>
      <c r="O134" s="15" t="s">
        <v>318</v>
      </c>
      <c r="P134" s="16">
        <f>SUM(P135:P135)</f>
        <v>6000</v>
      </c>
      <c r="Q134" s="16">
        <f>SUM(Q135:Q135)</f>
        <v>6140</v>
      </c>
      <c r="R134" s="16">
        <f>SUM(R135:R135)</f>
        <v>-140</v>
      </c>
      <c r="S134" s="15" t="s">
        <v>318</v>
      </c>
      <c r="T134" s="16">
        <f t="shared" ref="T134:Y134" si="48">SUM(T135:T135)</f>
        <v>6140</v>
      </c>
      <c r="U134" s="16">
        <f t="shared" si="48"/>
        <v>4140</v>
      </c>
      <c r="V134" s="16">
        <f t="shared" si="48"/>
        <v>0</v>
      </c>
      <c r="W134" s="16">
        <f t="shared" si="48"/>
        <v>0</v>
      </c>
      <c r="X134" s="16">
        <f t="shared" si="48"/>
        <v>4140</v>
      </c>
      <c r="Y134" s="16">
        <f t="shared" si="48"/>
        <v>2000</v>
      </c>
      <c r="Z134" s="17">
        <f t="shared" si="44"/>
        <v>0.32573289902280128</v>
      </c>
      <c r="AA134" s="16"/>
    </row>
    <row r="135" spans="1:27" hidden="1" outlineLevel="1" x14ac:dyDescent="0.25">
      <c r="A135" t="s">
        <v>318</v>
      </c>
      <c r="B135" s="8" t="s">
        <v>318</v>
      </c>
      <c r="C135" s="8" t="s">
        <v>216</v>
      </c>
      <c r="D135" s="9">
        <v>0</v>
      </c>
      <c r="E135" s="9">
        <v>166.67</v>
      </c>
      <c r="F135" s="9">
        <v>0</v>
      </c>
      <c r="G135" s="9">
        <v>166.67</v>
      </c>
      <c r="H135" s="7">
        <f t="shared" si="42"/>
        <v>0</v>
      </c>
      <c r="I135" s="8" t="s">
        <v>318</v>
      </c>
      <c r="J135" s="9">
        <v>4140</v>
      </c>
      <c r="K135" s="9">
        <v>6140</v>
      </c>
      <c r="L135" s="9">
        <v>0</v>
      </c>
      <c r="M135" s="9">
        <v>2000</v>
      </c>
      <c r="N135" s="7">
        <f t="shared" si="43"/>
        <v>0.67426710097719866</v>
      </c>
      <c r="O135" s="8" t="s">
        <v>318</v>
      </c>
      <c r="P135" s="9">
        <v>6000</v>
      </c>
      <c r="Q135" s="9">
        <v>6140</v>
      </c>
      <c r="R135" s="9">
        <v>-140</v>
      </c>
      <c r="S135" s="8" t="s">
        <v>318</v>
      </c>
      <c r="T135" s="9">
        <v>6140</v>
      </c>
      <c r="U135" s="9">
        <v>4140</v>
      </c>
      <c r="V135" s="8" t="s">
        <v>318</v>
      </c>
      <c r="W135" s="9">
        <v>0</v>
      </c>
      <c r="X135" s="9">
        <f>U135+IF(V135 = "", 0, V135)+W135</f>
        <v>4140</v>
      </c>
      <c r="Y135" s="9">
        <f>T135-X135</f>
        <v>2000</v>
      </c>
      <c r="Z135" s="7">
        <f t="shared" si="44"/>
        <v>0.32573289902280128</v>
      </c>
      <c r="AA135" s="8" t="s">
        <v>318</v>
      </c>
    </row>
    <row r="136" spans="1:27" collapsed="1" x14ac:dyDescent="0.25">
      <c r="A136" t="s">
        <v>318</v>
      </c>
      <c r="B136" s="25" t="s">
        <v>222</v>
      </c>
      <c r="C136" s="25"/>
      <c r="D136" s="16">
        <f>SUM(D137:D139)</f>
        <v>79.150000000000006</v>
      </c>
      <c r="E136" s="16">
        <f>SUM(E137:E139)</f>
        <v>0</v>
      </c>
      <c r="F136" s="16">
        <f>SUM(F137:F139)</f>
        <v>0</v>
      </c>
      <c r="G136" s="16">
        <f>SUM(G137:G139)</f>
        <v>-79.150000000000006</v>
      </c>
      <c r="H136" s="17">
        <f t="shared" si="42"/>
        <v>0</v>
      </c>
      <c r="I136" s="15" t="s">
        <v>318</v>
      </c>
      <c r="J136" s="16">
        <f>SUM(J137:J139)</f>
        <v>12932.06</v>
      </c>
      <c r="K136" s="16">
        <f>SUM(K137:K139)</f>
        <v>10500</v>
      </c>
      <c r="L136" s="16">
        <f>SUM(L137:L139)</f>
        <v>0</v>
      </c>
      <c r="M136" s="16">
        <f>SUM(M137:M139)</f>
        <v>-2432.06</v>
      </c>
      <c r="N136" s="17">
        <f t="shared" si="43"/>
        <v>1.2316247619047618</v>
      </c>
      <c r="O136" s="15" t="s">
        <v>318</v>
      </c>
      <c r="P136" s="16">
        <f>SUM(P137:P139)</f>
        <v>13000</v>
      </c>
      <c r="Q136" s="16">
        <f>SUM(Q137:Q139)</f>
        <v>10500</v>
      </c>
      <c r="R136" s="16">
        <f>SUM(R137:R139)</f>
        <v>2500</v>
      </c>
      <c r="S136" s="15" t="s">
        <v>318</v>
      </c>
      <c r="T136" s="16">
        <f t="shared" ref="T136:Y136" si="49">SUM(T137:T139)</f>
        <v>10500</v>
      </c>
      <c r="U136" s="16">
        <f t="shared" si="49"/>
        <v>12932.06</v>
      </c>
      <c r="V136" s="16">
        <f t="shared" si="49"/>
        <v>0</v>
      </c>
      <c r="W136" s="16">
        <f t="shared" si="49"/>
        <v>0</v>
      </c>
      <c r="X136" s="16">
        <f t="shared" si="49"/>
        <v>12932.06</v>
      </c>
      <c r="Y136" s="16">
        <f t="shared" si="49"/>
        <v>-2432.0599999999995</v>
      </c>
      <c r="Z136" s="17">
        <f t="shared" si="44"/>
        <v>-0.23162476190476186</v>
      </c>
      <c r="AA136" s="16"/>
    </row>
    <row r="137" spans="1:27" hidden="1" outlineLevel="1" x14ac:dyDescent="0.25">
      <c r="A137" t="s">
        <v>318</v>
      </c>
      <c r="B137" s="8" t="s">
        <v>318</v>
      </c>
      <c r="C137" s="8" t="s">
        <v>223</v>
      </c>
      <c r="D137" s="9">
        <v>0</v>
      </c>
      <c r="E137" s="9">
        <v>0</v>
      </c>
      <c r="F137" s="9">
        <v>0</v>
      </c>
      <c r="G137" s="9">
        <v>0</v>
      </c>
      <c r="H137" s="7">
        <f t="shared" si="42"/>
        <v>0</v>
      </c>
      <c r="I137" s="8" t="s">
        <v>318</v>
      </c>
      <c r="J137" s="9">
        <v>2925</v>
      </c>
      <c r="K137" s="9">
        <v>1000</v>
      </c>
      <c r="L137" s="9">
        <v>0</v>
      </c>
      <c r="M137" s="9">
        <v>-1925</v>
      </c>
      <c r="N137" s="7">
        <f t="shared" si="43"/>
        <v>2.9249999999999998</v>
      </c>
      <c r="O137" s="8" t="s">
        <v>318</v>
      </c>
      <c r="P137" s="9">
        <v>1000</v>
      </c>
      <c r="Q137" s="9">
        <v>1000</v>
      </c>
      <c r="R137" s="9">
        <v>0</v>
      </c>
      <c r="S137" s="8" t="s">
        <v>318</v>
      </c>
      <c r="T137" s="9">
        <v>1000</v>
      </c>
      <c r="U137" s="9">
        <v>2925</v>
      </c>
      <c r="V137" s="8" t="s">
        <v>318</v>
      </c>
      <c r="W137" s="9">
        <v>0</v>
      </c>
      <c r="X137" s="9">
        <f>U137+IF(V137 = "", 0, V137)+W137</f>
        <v>2925</v>
      </c>
      <c r="Y137" s="9">
        <f>T137-X137</f>
        <v>-1925</v>
      </c>
      <c r="Z137" s="7">
        <f t="shared" si="44"/>
        <v>-1.925</v>
      </c>
      <c r="AA137" s="8" t="s">
        <v>318</v>
      </c>
    </row>
    <row r="138" spans="1:27" hidden="1" outlineLevel="1" x14ac:dyDescent="0.25">
      <c r="A138" t="s">
        <v>318</v>
      </c>
      <c r="B138" s="8" t="s">
        <v>318</v>
      </c>
      <c r="C138" s="8" t="s">
        <v>224</v>
      </c>
      <c r="D138" s="9">
        <v>39.15</v>
      </c>
      <c r="E138" s="9">
        <v>0</v>
      </c>
      <c r="F138" s="9">
        <v>0</v>
      </c>
      <c r="G138" s="9">
        <v>-39.15</v>
      </c>
      <c r="H138" s="7">
        <f t="shared" si="42"/>
        <v>0</v>
      </c>
      <c r="I138" s="8" t="s">
        <v>318</v>
      </c>
      <c r="J138" s="9">
        <v>6494.98</v>
      </c>
      <c r="K138" s="9">
        <v>6000</v>
      </c>
      <c r="L138" s="9">
        <v>0</v>
      </c>
      <c r="M138" s="9">
        <v>-494.98</v>
      </c>
      <c r="N138" s="7">
        <f t="shared" si="43"/>
        <v>1.0824966666666667</v>
      </c>
      <c r="O138" s="8" t="s">
        <v>318</v>
      </c>
      <c r="P138" s="9">
        <v>7000</v>
      </c>
      <c r="Q138" s="9">
        <v>6000</v>
      </c>
      <c r="R138" s="9">
        <v>1000</v>
      </c>
      <c r="S138" s="8" t="s">
        <v>318</v>
      </c>
      <c r="T138" s="9">
        <v>6000</v>
      </c>
      <c r="U138" s="9">
        <v>6494.98</v>
      </c>
      <c r="V138" s="8" t="s">
        <v>318</v>
      </c>
      <c r="W138" s="9">
        <v>0</v>
      </c>
      <c r="X138" s="9">
        <f>U138+IF(V138 = "", 0, V138)+W138</f>
        <v>6494.98</v>
      </c>
      <c r="Y138" s="9">
        <f>T138-X138</f>
        <v>-494.97999999999956</v>
      </c>
      <c r="Z138" s="7">
        <f t="shared" si="44"/>
        <v>-8.2496666666666593E-2</v>
      </c>
      <c r="AA138" s="8" t="s">
        <v>318</v>
      </c>
    </row>
    <row r="139" spans="1:27" hidden="1" outlineLevel="1" x14ac:dyDescent="0.25">
      <c r="A139" t="s">
        <v>318</v>
      </c>
      <c r="B139" s="8" t="s">
        <v>318</v>
      </c>
      <c r="C139" s="8" t="s">
        <v>225</v>
      </c>
      <c r="D139" s="9">
        <v>40</v>
      </c>
      <c r="E139" s="9">
        <v>0</v>
      </c>
      <c r="F139" s="9">
        <v>0</v>
      </c>
      <c r="G139" s="9">
        <v>-40</v>
      </c>
      <c r="H139" s="7">
        <f t="shared" si="42"/>
        <v>0</v>
      </c>
      <c r="I139" s="8" t="s">
        <v>318</v>
      </c>
      <c r="J139" s="9">
        <v>3512.08</v>
      </c>
      <c r="K139" s="9">
        <v>3500</v>
      </c>
      <c r="L139" s="9">
        <v>0</v>
      </c>
      <c r="M139" s="9">
        <v>-12.08</v>
      </c>
      <c r="N139" s="7">
        <f t="shared" si="43"/>
        <v>1.0034514285714287</v>
      </c>
      <c r="O139" s="8" t="s">
        <v>318</v>
      </c>
      <c r="P139" s="9">
        <v>5000</v>
      </c>
      <c r="Q139" s="9">
        <v>3500</v>
      </c>
      <c r="R139" s="9">
        <v>1500</v>
      </c>
      <c r="S139" s="8" t="s">
        <v>318</v>
      </c>
      <c r="T139" s="9">
        <v>3500</v>
      </c>
      <c r="U139" s="9">
        <v>3512.08</v>
      </c>
      <c r="V139" s="8" t="s">
        <v>318</v>
      </c>
      <c r="W139" s="9">
        <v>0</v>
      </c>
      <c r="X139" s="9">
        <f>U139+IF(V139 = "", 0, V139)+W139</f>
        <v>3512.08</v>
      </c>
      <c r="Y139" s="9">
        <f>T139-X139</f>
        <v>-12.079999999999927</v>
      </c>
      <c r="Z139" s="7">
        <f t="shared" si="44"/>
        <v>-3.4514285714285506E-3</v>
      </c>
      <c r="AA139" s="8" t="s">
        <v>318</v>
      </c>
    </row>
    <row r="140" spans="1:27" collapsed="1" x14ac:dyDescent="0.25">
      <c r="A140" t="s">
        <v>318</v>
      </c>
      <c r="B140" s="25" t="s">
        <v>228</v>
      </c>
      <c r="C140" s="25"/>
      <c r="D140" s="16">
        <f>SUM(D141:D148)</f>
        <v>2969.47</v>
      </c>
      <c r="E140" s="16">
        <f>SUM(E141:E148)</f>
        <v>382.67</v>
      </c>
      <c r="F140" s="16">
        <f>SUM(F141:F148)</f>
        <v>0</v>
      </c>
      <c r="G140" s="16">
        <f>SUM(G141:G148)</f>
        <v>-2586.7999999999997</v>
      </c>
      <c r="H140" s="17">
        <f t="shared" si="42"/>
        <v>7.759871429691378</v>
      </c>
      <c r="I140" s="15" t="s">
        <v>318</v>
      </c>
      <c r="J140" s="16">
        <f>SUM(J141:J148)</f>
        <v>15443.01</v>
      </c>
      <c r="K140" s="16">
        <f>SUM(K141:K148)</f>
        <v>15857</v>
      </c>
      <c r="L140" s="16">
        <f>SUM(L141:L148)</f>
        <v>0</v>
      </c>
      <c r="M140" s="16">
        <f>SUM(M141:M148)</f>
        <v>413.9899999999999</v>
      </c>
      <c r="N140" s="17">
        <f t="shared" si="43"/>
        <v>0.97389228731790378</v>
      </c>
      <c r="O140" s="15" t="s">
        <v>318</v>
      </c>
      <c r="P140" s="16">
        <f>SUM(P141:P148)</f>
        <v>14026.39</v>
      </c>
      <c r="Q140" s="16">
        <f>SUM(Q141:Q148)</f>
        <v>15857</v>
      </c>
      <c r="R140" s="16">
        <f>SUM(R141:R148)</f>
        <v>-1830.6100000000001</v>
      </c>
      <c r="S140" s="15" t="s">
        <v>318</v>
      </c>
      <c r="T140" s="16">
        <f t="shared" ref="T140:Y140" si="50">SUM(T141:T148)</f>
        <v>15857</v>
      </c>
      <c r="U140" s="16">
        <f t="shared" si="50"/>
        <v>15443.01</v>
      </c>
      <c r="V140" s="16">
        <f t="shared" si="50"/>
        <v>0</v>
      </c>
      <c r="W140" s="16">
        <f t="shared" si="50"/>
        <v>0</v>
      </c>
      <c r="X140" s="16">
        <f t="shared" si="50"/>
        <v>15443.01</v>
      </c>
      <c r="Y140" s="16">
        <f t="shared" si="50"/>
        <v>413.98999999999972</v>
      </c>
      <c r="Z140" s="17">
        <f t="shared" si="44"/>
        <v>2.6107712682096218E-2</v>
      </c>
      <c r="AA140" s="16"/>
    </row>
    <row r="141" spans="1:27" hidden="1" outlineLevel="1" x14ac:dyDescent="0.25">
      <c r="A141" t="s">
        <v>318</v>
      </c>
      <c r="B141" s="8" t="s">
        <v>318</v>
      </c>
      <c r="C141" s="8" t="s">
        <v>238</v>
      </c>
      <c r="D141" s="9">
        <v>0</v>
      </c>
      <c r="E141" s="9">
        <v>0</v>
      </c>
      <c r="F141" s="9">
        <v>0</v>
      </c>
      <c r="G141" s="9">
        <v>0</v>
      </c>
      <c r="H141" s="7">
        <f t="shared" si="42"/>
        <v>0</v>
      </c>
      <c r="I141" s="8" t="s">
        <v>318</v>
      </c>
      <c r="J141" s="9">
        <v>50.05</v>
      </c>
      <c r="K141" s="9">
        <v>0</v>
      </c>
      <c r="L141" s="9">
        <v>0</v>
      </c>
      <c r="M141" s="9">
        <v>-50.05</v>
      </c>
      <c r="N141" s="7">
        <f t="shared" si="43"/>
        <v>0</v>
      </c>
      <c r="O141" s="8" t="s">
        <v>318</v>
      </c>
      <c r="P141" s="9">
        <v>0</v>
      </c>
      <c r="Q141" s="9">
        <v>0</v>
      </c>
      <c r="R141" s="9">
        <v>0</v>
      </c>
      <c r="S141" s="8" t="s">
        <v>318</v>
      </c>
      <c r="T141" s="9">
        <v>0</v>
      </c>
      <c r="U141" s="9">
        <v>50.05</v>
      </c>
      <c r="V141" s="8" t="s">
        <v>318</v>
      </c>
      <c r="W141" s="9">
        <v>0</v>
      </c>
      <c r="X141" s="9">
        <f t="shared" ref="X141:X148" si="51">U141+IF(V141 = "", 0, V141)+W141</f>
        <v>50.05</v>
      </c>
      <c r="Y141" s="9">
        <f t="shared" ref="Y141:Y148" si="52">T141-X141</f>
        <v>-50.05</v>
      </c>
      <c r="Z141" s="7">
        <f t="shared" si="44"/>
        <v>0</v>
      </c>
      <c r="AA141" s="8" t="s">
        <v>318</v>
      </c>
    </row>
    <row r="142" spans="1:27" hidden="1" outlineLevel="1" x14ac:dyDescent="0.25">
      <c r="A142" t="s">
        <v>318</v>
      </c>
      <c r="B142" s="8" t="s">
        <v>318</v>
      </c>
      <c r="C142" s="8" t="s">
        <v>229</v>
      </c>
      <c r="D142" s="9">
        <v>0</v>
      </c>
      <c r="E142" s="9">
        <v>0</v>
      </c>
      <c r="F142" s="9">
        <v>0</v>
      </c>
      <c r="G142" s="9">
        <v>0</v>
      </c>
      <c r="H142" s="7">
        <f t="shared" si="42"/>
        <v>0</v>
      </c>
      <c r="I142" s="8" t="s">
        <v>318</v>
      </c>
      <c r="J142" s="9">
        <v>266.99</v>
      </c>
      <c r="K142" s="9">
        <v>0</v>
      </c>
      <c r="L142" s="9">
        <v>0</v>
      </c>
      <c r="M142" s="9">
        <v>-266.99</v>
      </c>
      <c r="N142" s="7">
        <f t="shared" si="43"/>
        <v>0</v>
      </c>
      <c r="O142" s="8" t="s">
        <v>318</v>
      </c>
      <c r="P142" s="9">
        <v>0</v>
      </c>
      <c r="Q142" s="9">
        <v>0</v>
      </c>
      <c r="R142" s="9">
        <v>0</v>
      </c>
      <c r="S142" s="8" t="s">
        <v>318</v>
      </c>
      <c r="T142" s="9">
        <v>0</v>
      </c>
      <c r="U142" s="9">
        <v>266.99</v>
      </c>
      <c r="V142" s="8" t="s">
        <v>318</v>
      </c>
      <c r="W142" s="9">
        <v>0</v>
      </c>
      <c r="X142" s="9">
        <f t="shared" si="51"/>
        <v>266.99</v>
      </c>
      <c r="Y142" s="9">
        <f t="shared" si="52"/>
        <v>-266.99</v>
      </c>
      <c r="Z142" s="7">
        <f t="shared" si="44"/>
        <v>0</v>
      </c>
      <c r="AA142" s="8" t="s">
        <v>318</v>
      </c>
    </row>
    <row r="143" spans="1:27" hidden="1" outlineLevel="1" x14ac:dyDescent="0.25">
      <c r="A143" t="s">
        <v>318</v>
      </c>
      <c r="B143" s="8" t="s">
        <v>318</v>
      </c>
      <c r="C143" s="8" t="s">
        <v>230</v>
      </c>
      <c r="D143" s="9">
        <v>0</v>
      </c>
      <c r="E143" s="9">
        <v>250</v>
      </c>
      <c r="F143" s="9">
        <v>0</v>
      </c>
      <c r="G143" s="9">
        <v>250</v>
      </c>
      <c r="H143" s="7">
        <f t="shared" si="42"/>
        <v>0</v>
      </c>
      <c r="I143" s="8" t="s">
        <v>318</v>
      </c>
      <c r="J143" s="9">
        <v>750</v>
      </c>
      <c r="K143" s="9">
        <v>3000</v>
      </c>
      <c r="L143" s="9">
        <v>0</v>
      </c>
      <c r="M143" s="9">
        <v>2250</v>
      </c>
      <c r="N143" s="7">
        <f t="shared" si="43"/>
        <v>0.25</v>
      </c>
      <c r="O143" s="8" t="s">
        <v>318</v>
      </c>
      <c r="P143" s="9">
        <v>2000</v>
      </c>
      <c r="Q143" s="9">
        <v>3000</v>
      </c>
      <c r="R143" s="9">
        <v>-1000</v>
      </c>
      <c r="S143" s="8" t="s">
        <v>318</v>
      </c>
      <c r="T143" s="9">
        <v>3000</v>
      </c>
      <c r="U143" s="9">
        <v>750</v>
      </c>
      <c r="V143" s="8" t="s">
        <v>318</v>
      </c>
      <c r="W143" s="9">
        <v>0</v>
      </c>
      <c r="X143" s="9">
        <f t="shared" si="51"/>
        <v>750</v>
      </c>
      <c r="Y143" s="9">
        <f t="shared" si="52"/>
        <v>2250</v>
      </c>
      <c r="Z143" s="7">
        <f t="shared" si="44"/>
        <v>0.75</v>
      </c>
      <c r="AA143" s="8" t="s">
        <v>318</v>
      </c>
    </row>
    <row r="144" spans="1:27" hidden="1" outlineLevel="1" x14ac:dyDescent="0.25">
      <c r="A144" t="s">
        <v>318</v>
      </c>
      <c r="B144" s="8" t="s">
        <v>318</v>
      </c>
      <c r="C144" s="8" t="s">
        <v>231</v>
      </c>
      <c r="D144" s="9">
        <v>2199.9699999999998</v>
      </c>
      <c r="E144" s="9">
        <v>0</v>
      </c>
      <c r="F144" s="9">
        <v>0</v>
      </c>
      <c r="G144" s="9">
        <v>-2199.9699999999998</v>
      </c>
      <c r="H144" s="7">
        <f t="shared" si="42"/>
        <v>0</v>
      </c>
      <c r="I144" s="8" t="s">
        <v>318</v>
      </c>
      <c r="J144" s="9">
        <v>3514.66</v>
      </c>
      <c r="K144" s="9">
        <v>2254</v>
      </c>
      <c r="L144" s="9">
        <v>0</v>
      </c>
      <c r="M144" s="9">
        <v>-1260.6600000000001</v>
      </c>
      <c r="N144" s="7">
        <f t="shared" si="43"/>
        <v>1.5592990239574089</v>
      </c>
      <c r="O144" s="8" t="s">
        <v>318</v>
      </c>
      <c r="P144" s="9">
        <v>3108</v>
      </c>
      <c r="Q144" s="9">
        <v>2254</v>
      </c>
      <c r="R144" s="9">
        <v>854</v>
      </c>
      <c r="S144" s="8" t="s">
        <v>318</v>
      </c>
      <c r="T144" s="9">
        <v>2254</v>
      </c>
      <c r="U144" s="9">
        <v>3514.66</v>
      </c>
      <c r="V144" s="8" t="s">
        <v>318</v>
      </c>
      <c r="W144" s="9">
        <v>0</v>
      </c>
      <c r="X144" s="9">
        <f t="shared" si="51"/>
        <v>3514.66</v>
      </c>
      <c r="Y144" s="9">
        <f t="shared" si="52"/>
        <v>-1260.6599999999999</v>
      </c>
      <c r="Z144" s="7">
        <f t="shared" si="44"/>
        <v>-0.55929902395740894</v>
      </c>
      <c r="AA144" s="8" t="s">
        <v>318</v>
      </c>
    </row>
    <row r="145" spans="1:27" hidden="1" outlineLevel="1" x14ac:dyDescent="0.25">
      <c r="A145" t="s">
        <v>318</v>
      </c>
      <c r="B145" s="8" t="s">
        <v>318</v>
      </c>
      <c r="C145" s="8" t="s">
        <v>232</v>
      </c>
      <c r="D145" s="9">
        <v>0</v>
      </c>
      <c r="E145" s="9">
        <v>0</v>
      </c>
      <c r="F145" s="9">
        <v>0</v>
      </c>
      <c r="G145" s="9">
        <v>0</v>
      </c>
      <c r="H145" s="7">
        <f t="shared" si="42"/>
        <v>0</v>
      </c>
      <c r="I145" s="8" t="s">
        <v>318</v>
      </c>
      <c r="J145" s="9">
        <v>1140.18</v>
      </c>
      <c r="K145" s="9">
        <v>0</v>
      </c>
      <c r="L145" s="9">
        <v>0</v>
      </c>
      <c r="M145" s="9">
        <v>-1140.18</v>
      </c>
      <c r="N145" s="7">
        <f t="shared" si="43"/>
        <v>0</v>
      </c>
      <c r="O145" s="8" t="s">
        <v>318</v>
      </c>
      <c r="P145" s="9">
        <v>0</v>
      </c>
      <c r="Q145" s="9">
        <v>0</v>
      </c>
      <c r="R145" s="9">
        <v>0</v>
      </c>
      <c r="S145" s="8" t="s">
        <v>318</v>
      </c>
      <c r="T145" s="9">
        <v>0</v>
      </c>
      <c r="U145" s="9">
        <v>1140.18</v>
      </c>
      <c r="V145" s="8" t="s">
        <v>318</v>
      </c>
      <c r="W145" s="9">
        <v>0</v>
      </c>
      <c r="X145" s="9">
        <f t="shared" si="51"/>
        <v>1140.18</v>
      </c>
      <c r="Y145" s="9">
        <f t="shared" si="52"/>
        <v>-1140.18</v>
      </c>
      <c r="Z145" s="7">
        <f t="shared" si="44"/>
        <v>0</v>
      </c>
      <c r="AA145" s="8" t="s">
        <v>318</v>
      </c>
    </row>
    <row r="146" spans="1:27" hidden="1" outlineLevel="1" x14ac:dyDescent="0.25">
      <c r="A146" t="s">
        <v>318</v>
      </c>
      <c r="B146" s="8" t="s">
        <v>318</v>
      </c>
      <c r="C146" s="8" t="s">
        <v>233</v>
      </c>
      <c r="D146" s="9">
        <v>0</v>
      </c>
      <c r="E146" s="9">
        <v>0</v>
      </c>
      <c r="F146" s="9">
        <v>0</v>
      </c>
      <c r="G146" s="9">
        <v>0</v>
      </c>
      <c r="H146" s="7">
        <f t="shared" si="42"/>
        <v>0</v>
      </c>
      <c r="I146" s="8" t="s">
        <v>318</v>
      </c>
      <c r="J146" s="9">
        <v>33.32</v>
      </c>
      <c r="K146" s="9">
        <v>0</v>
      </c>
      <c r="L146" s="9">
        <v>0</v>
      </c>
      <c r="M146" s="9">
        <v>-33.32</v>
      </c>
      <c r="N146" s="7">
        <f t="shared" si="43"/>
        <v>0</v>
      </c>
      <c r="O146" s="8" t="s">
        <v>318</v>
      </c>
      <c r="P146" s="9">
        <v>0</v>
      </c>
      <c r="Q146" s="9">
        <v>0</v>
      </c>
      <c r="R146" s="9">
        <v>0</v>
      </c>
      <c r="S146" s="8" t="s">
        <v>318</v>
      </c>
      <c r="T146" s="9">
        <v>0</v>
      </c>
      <c r="U146" s="9">
        <v>33.32</v>
      </c>
      <c r="V146" s="8" t="s">
        <v>318</v>
      </c>
      <c r="W146" s="9">
        <v>0</v>
      </c>
      <c r="X146" s="9">
        <f t="shared" si="51"/>
        <v>33.32</v>
      </c>
      <c r="Y146" s="9">
        <f t="shared" si="52"/>
        <v>-33.32</v>
      </c>
      <c r="Z146" s="7">
        <f t="shared" si="44"/>
        <v>0</v>
      </c>
      <c r="AA146" s="8" t="s">
        <v>318</v>
      </c>
    </row>
    <row r="147" spans="1:27" hidden="1" outlineLevel="1" x14ac:dyDescent="0.25">
      <c r="A147" t="s">
        <v>318</v>
      </c>
      <c r="B147" s="8" t="s">
        <v>318</v>
      </c>
      <c r="C147" s="8" t="s">
        <v>235</v>
      </c>
      <c r="D147" s="9">
        <v>769.5</v>
      </c>
      <c r="E147" s="9">
        <v>78.5</v>
      </c>
      <c r="F147" s="9">
        <v>0</v>
      </c>
      <c r="G147" s="9">
        <v>-691</v>
      </c>
      <c r="H147" s="7">
        <f t="shared" si="42"/>
        <v>9.8025477707006363</v>
      </c>
      <c r="I147" s="8" t="s">
        <v>318</v>
      </c>
      <c r="J147" s="9">
        <v>6453.31</v>
      </c>
      <c r="K147" s="9">
        <v>6453</v>
      </c>
      <c r="L147" s="9">
        <v>0</v>
      </c>
      <c r="M147" s="9">
        <v>-0.31</v>
      </c>
      <c r="N147" s="7">
        <f t="shared" si="43"/>
        <v>1.0000480396714706</v>
      </c>
      <c r="O147" s="8" t="s">
        <v>318</v>
      </c>
      <c r="P147" s="9">
        <v>5568.39</v>
      </c>
      <c r="Q147" s="9">
        <v>6453</v>
      </c>
      <c r="R147" s="9">
        <v>-884.61</v>
      </c>
      <c r="S147" s="8" t="s">
        <v>318</v>
      </c>
      <c r="T147" s="9">
        <v>6453</v>
      </c>
      <c r="U147" s="9">
        <v>6453.31</v>
      </c>
      <c r="V147" s="8" t="s">
        <v>318</v>
      </c>
      <c r="W147" s="9">
        <v>0</v>
      </c>
      <c r="X147" s="9">
        <f t="shared" si="51"/>
        <v>6453.31</v>
      </c>
      <c r="Y147" s="9">
        <f t="shared" si="52"/>
        <v>-0.31000000000040018</v>
      </c>
      <c r="Z147" s="7">
        <f t="shared" si="44"/>
        <v>-4.803967147069583E-5</v>
      </c>
      <c r="AA147" s="8" t="s">
        <v>318</v>
      </c>
    </row>
    <row r="148" spans="1:27" hidden="1" outlineLevel="1" x14ac:dyDescent="0.25">
      <c r="A148" t="s">
        <v>318</v>
      </c>
      <c r="B148" s="8" t="s">
        <v>318</v>
      </c>
      <c r="C148" s="8" t="s">
        <v>236</v>
      </c>
      <c r="D148" s="9">
        <v>0</v>
      </c>
      <c r="E148" s="9">
        <v>54.17</v>
      </c>
      <c r="F148" s="9">
        <v>0</v>
      </c>
      <c r="G148" s="9">
        <v>54.17</v>
      </c>
      <c r="H148" s="7">
        <f t="shared" si="42"/>
        <v>0</v>
      </c>
      <c r="I148" s="8" t="s">
        <v>318</v>
      </c>
      <c r="J148" s="9">
        <v>3234.5</v>
      </c>
      <c r="K148" s="9">
        <v>4150</v>
      </c>
      <c r="L148" s="9">
        <v>0</v>
      </c>
      <c r="M148" s="9">
        <v>915.5</v>
      </c>
      <c r="N148" s="7">
        <f t="shared" si="43"/>
        <v>0.77939759036144574</v>
      </c>
      <c r="O148" s="8" t="s">
        <v>318</v>
      </c>
      <c r="P148" s="9">
        <v>3350</v>
      </c>
      <c r="Q148" s="9">
        <v>4150</v>
      </c>
      <c r="R148" s="9">
        <v>-800</v>
      </c>
      <c r="S148" s="8" t="s">
        <v>318</v>
      </c>
      <c r="T148" s="9">
        <v>4150</v>
      </c>
      <c r="U148" s="9">
        <v>3234.5</v>
      </c>
      <c r="V148" s="8" t="s">
        <v>318</v>
      </c>
      <c r="W148" s="9">
        <v>0</v>
      </c>
      <c r="X148" s="9">
        <f t="shared" si="51"/>
        <v>3234.5</v>
      </c>
      <c r="Y148" s="9">
        <f t="shared" si="52"/>
        <v>915.5</v>
      </c>
      <c r="Z148" s="7">
        <f t="shared" si="44"/>
        <v>0.22060240963855421</v>
      </c>
      <c r="AA148" s="8" t="s">
        <v>318</v>
      </c>
    </row>
    <row r="149" spans="1:27" collapsed="1" x14ac:dyDescent="0.25">
      <c r="A149" t="s">
        <v>318</v>
      </c>
      <c r="B149" s="25" t="s">
        <v>241</v>
      </c>
      <c r="C149" s="25"/>
      <c r="D149" s="16">
        <f>SUM(D150:D161)</f>
        <v>2538.8999999999996</v>
      </c>
      <c r="E149" s="16">
        <f>SUM(E150:E161)</f>
        <v>269.67</v>
      </c>
      <c r="F149" s="16">
        <f>SUM(F150:F161)</f>
        <v>0</v>
      </c>
      <c r="G149" s="16">
        <f>SUM(G150:G161)</f>
        <v>-2269.23</v>
      </c>
      <c r="H149" s="17">
        <f t="shared" si="42"/>
        <v>9.414840360440536</v>
      </c>
      <c r="I149" s="15" t="s">
        <v>318</v>
      </c>
      <c r="J149" s="16">
        <f>SUM(J150:J161)</f>
        <v>16009.2</v>
      </c>
      <c r="K149" s="16">
        <f>SUM(K150:K161)</f>
        <v>11358.98</v>
      </c>
      <c r="L149" s="16">
        <f>SUM(L150:L161)</f>
        <v>0</v>
      </c>
      <c r="M149" s="16">
        <f>SUM(M150:M161)</f>
        <v>-4650.22</v>
      </c>
      <c r="N149" s="17">
        <f t="shared" si="43"/>
        <v>1.4093871104623832</v>
      </c>
      <c r="O149" s="15" t="s">
        <v>318</v>
      </c>
      <c r="P149" s="16">
        <f>SUM(P150:P161)</f>
        <v>10358.98</v>
      </c>
      <c r="Q149" s="16">
        <f>SUM(Q150:Q161)</f>
        <v>11358.98</v>
      </c>
      <c r="R149" s="16">
        <f>SUM(R150:R161)</f>
        <v>-1000</v>
      </c>
      <c r="S149" s="15" t="s">
        <v>318</v>
      </c>
      <c r="T149" s="16">
        <f t="shared" ref="T149:Y149" si="53">SUM(T150:T161)</f>
        <v>11358.98</v>
      </c>
      <c r="U149" s="16">
        <f t="shared" si="53"/>
        <v>16009.2</v>
      </c>
      <c r="V149" s="16">
        <f t="shared" si="53"/>
        <v>0</v>
      </c>
      <c r="W149" s="16">
        <f t="shared" si="53"/>
        <v>0</v>
      </c>
      <c r="X149" s="16">
        <f t="shared" si="53"/>
        <v>16009.2</v>
      </c>
      <c r="Y149" s="16">
        <f t="shared" si="53"/>
        <v>-4650.22</v>
      </c>
      <c r="Z149" s="17">
        <f t="shared" si="44"/>
        <v>-0.40938711046238313</v>
      </c>
      <c r="AA149" s="16"/>
    </row>
    <row r="150" spans="1:27" hidden="1" outlineLevel="1" x14ac:dyDescent="0.25">
      <c r="A150" t="s">
        <v>318</v>
      </c>
      <c r="B150" s="8" t="s">
        <v>318</v>
      </c>
      <c r="C150" s="8" t="s">
        <v>242</v>
      </c>
      <c r="D150" s="9">
        <v>785</v>
      </c>
      <c r="E150" s="9">
        <v>0</v>
      </c>
      <c r="F150" s="9">
        <v>0</v>
      </c>
      <c r="G150" s="9">
        <v>-785</v>
      </c>
      <c r="H150" s="7">
        <f t="shared" si="42"/>
        <v>0</v>
      </c>
      <c r="I150" s="8" t="s">
        <v>318</v>
      </c>
      <c r="J150" s="9">
        <v>4106.6000000000004</v>
      </c>
      <c r="K150" s="9">
        <v>3322</v>
      </c>
      <c r="L150" s="9">
        <v>0</v>
      </c>
      <c r="M150" s="9">
        <v>-784.6</v>
      </c>
      <c r="N150" s="7">
        <f t="shared" si="43"/>
        <v>1.2361830222757375</v>
      </c>
      <c r="O150" s="8" t="s">
        <v>318</v>
      </c>
      <c r="P150" s="9">
        <v>3322</v>
      </c>
      <c r="Q150" s="9">
        <v>3322</v>
      </c>
      <c r="R150" s="9">
        <v>0</v>
      </c>
      <c r="S150" s="8" t="s">
        <v>318</v>
      </c>
      <c r="T150" s="9">
        <v>3322</v>
      </c>
      <c r="U150" s="9">
        <v>4106.6000000000004</v>
      </c>
      <c r="V150" s="8" t="s">
        <v>318</v>
      </c>
      <c r="W150" s="9">
        <v>0</v>
      </c>
      <c r="X150" s="9">
        <f t="shared" ref="X150:X161" si="54">U150+IF(V150 = "", 0, V150)+W150</f>
        <v>4106.6000000000004</v>
      </c>
      <c r="Y150" s="9">
        <f t="shared" ref="Y150:Y161" si="55">T150-X150</f>
        <v>-784.60000000000036</v>
      </c>
      <c r="Z150" s="7">
        <f t="shared" si="44"/>
        <v>-0.23618302227573762</v>
      </c>
      <c r="AA150" s="8" t="s">
        <v>318</v>
      </c>
    </row>
    <row r="151" spans="1:27" hidden="1" outlineLevel="1" x14ac:dyDescent="0.25">
      <c r="A151" t="s">
        <v>318</v>
      </c>
      <c r="B151" s="8" t="s">
        <v>318</v>
      </c>
      <c r="C151" s="8" t="s">
        <v>243</v>
      </c>
      <c r="D151" s="9">
        <v>0</v>
      </c>
      <c r="E151" s="9">
        <v>0</v>
      </c>
      <c r="F151" s="9">
        <v>0</v>
      </c>
      <c r="G151" s="9">
        <v>0</v>
      </c>
      <c r="H151" s="7">
        <f t="shared" si="42"/>
        <v>0</v>
      </c>
      <c r="I151" s="8" t="s">
        <v>318</v>
      </c>
      <c r="J151" s="9">
        <v>2849</v>
      </c>
      <c r="K151" s="9">
        <v>2756.98</v>
      </c>
      <c r="L151" s="9">
        <v>0</v>
      </c>
      <c r="M151" s="9">
        <v>-92.02</v>
      </c>
      <c r="N151" s="7">
        <f t="shared" si="43"/>
        <v>1.0333771010308381</v>
      </c>
      <c r="O151" s="8" t="s">
        <v>318</v>
      </c>
      <c r="P151" s="9">
        <v>2756.98</v>
      </c>
      <c r="Q151" s="9">
        <v>2756.98</v>
      </c>
      <c r="R151" s="9">
        <v>0</v>
      </c>
      <c r="S151" s="8" t="s">
        <v>318</v>
      </c>
      <c r="T151" s="9">
        <v>2756.98</v>
      </c>
      <c r="U151" s="9">
        <v>2849</v>
      </c>
      <c r="V151" s="8" t="s">
        <v>318</v>
      </c>
      <c r="W151" s="9">
        <v>0</v>
      </c>
      <c r="X151" s="9">
        <f t="shared" si="54"/>
        <v>2849</v>
      </c>
      <c r="Y151" s="9">
        <f t="shared" si="55"/>
        <v>-92.019999999999982</v>
      </c>
      <c r="Z151" s="7">
        <f t="shared" si="44"/>
        <v>-3.3377101030838081E-2</v>
      </c>
      <c r="AA151" s="8" t="s">
        <v>318</v>
      </c>
    </row>
    <row r="152" spans="1:27" hidden="1" outlineLevel="1" x14ac:dyDescent="0.25">
      <c r="A152" t="s">
        <v>318</v>
      </c>
      <c r="B152" s="8" t="s">
        <v>318</v>
      </c>
      <c r="C152" s="8" t="s">
        <v>244</v>
      </c>
      <c r="D152" s="9">
        <v>0</v>
      </c>
      <c r="E152" s="9">
        <v>0</v>
      </c>
      <c r="F152" s="9">
        <v>0</v>
      </c>
      <c r="G152" s="9">
        <v>0</v>
      </c>
      <c r="H152" s="7">
        <f t="shared" si="42"/>
        <v>0</v>
      </c>
      <c r="I152" s="8" t="s">
        <v>318</v>
      </c>
      <c r="J152" s="9">
        <v>33</v>
      </c>
      <c r="K152" s="9">
        <v>0</v>
      </c>
      <c r="L152" s="9">
        <v>0</v>
      </c>
      <c r="M152" s="9">
        <v>-33</v>
      </c>
      <c r="N152" s="7">
        <f t="shared" si="43"/>
        <v>0</v>
      </c>
      <c r="O152" s="8" t="s">
        <v>318</v>
      </c>
      <c r="P152" s="9">
        <v>0</v>
      </c>
      <c r="Q152" s="9">
        <v>0</v>
      </c>
      <c r="R152" s="9">
        <v>0</v>
      </c>
      <c r="S152" s="8" t="s">
        <v>318</v>
      </c>
      <c r="T152" s="9">
        <v>0</v>
      </c>
      <c r="U152" s="9">
        <v>33</v>
      </c>
      <c r="V152" s="8" t="s">
        <v>318</v>
      </c>
      <c r="W152" s="9">
        <v>0</v>
      </c>
      <c r="X152" s="9">
        <f t="shared" si="54"/>
        <v>33</v>
      </c>
      <c r="Y152" s="9">
        <f t="shared" si="55"/>
        <v>-33</v>
      </c>
      <c r="Z152" s="7">
        <f t="shared" si="44"/>
        <v>0</v>
      </c>
      <c r="AA152" s="8" t="s">
        <v>318</v>
      </c>
    </row>
    <row r="153" spans="1:27" hidden="1" outlineLevel="1" x14ac:dyDescent="0.25">
      <c r="A153" t="s">
        <v>318</v>
      </c>
      <c r="B153" s="8" t="s">
        <v>318</v>
      </c>
      <c r="C153" s="8" t="s">
        <v>245</v>
      </c>
      <c r="D153" s="9">
        <v>0</v>
      </c>
      <c r="E153" s="9">
        <v>191.67</v>
      </c>
      <c r="F153" s="9">
        <v>0</v>
      </c>
      <c r="G153" s="9">
        <v>191.67</v>
      </c>
      <c r="H153" s="7">
        <f t="shared" ref="H153:H184" si="56">IF(E153&lt;&gt;0, (D153+F153)/E153, 0)</f>
        <v>0</v>
      </c>
      <c r="I153" s="8" t="s">
        <v>318</v>
      </c>
      <c r="J153" s="9">
        <v>1820.63</v>
      </c>
      <c r="K153" s="9">
        <v>2300</v>
      </c>
      <c r="L153" s="9">
        <v>0</v>
      </c>
      <c r="M153" s="9">
        <v>479.37</v>
      </c>
      <c r="N153" s="7">
        <f t="shared" ref="N153:N184" si="57">IF(K153&lt;&gt;0, (J153+L153)/K153, 0)</f>
        <v>0.79157826086956529</v>
      </c>
      <c r="O153" s="8" t="s">
        <v>318</v>
      </c>
      <c r="P153" s="9">
        <v>2250</v>
      </c>
      <c r="Q153" s="9">
        <v>2300</v>
      </c>
      <c r="R153" s="9">
        <v>-50</v>
      </c>
      <c r="S153" s="8" t="s">
        <v>318</v>
      </c>
      <c r="T153" s="9">
        <v>2300</v>
      </c>
      <c r="U153" s="9">
        <v>1820.63</v>
      </c>
      <c r="V153" s="8" t="s">
        <v>318</v>
      </c>
      <c r="W153" s="9">
        <v>0</v>
      </c>
      <c r="X153" s="9">
        <f t="shared" si="54"/>
        <v>1820.63</v>
      </c>
      <c r="Y153" s="9">
        <f t="shared" si="55"/>
        <v>479.36999999999989</v>
      </c>
      <c r="Z153" s="7">
        <f t="shared" ref="Z153:Z184" si="58">IF(T153&lt;&gt;0, Y153/T153, 0)</f>
        <v>0.20842173913043474</v>
      </c>
      <c r="AA153" s="8" t="s">
        <v>318</v>
      </c>
    </row>
    <row r="154" spans="1:27" hidden="1" outlineLevel="1" x14ac:dyDescent="0.25">
      <c r="A154" t="s">
        <v>318</v>
      </c>
      <c r="B154" s="8" t="s">
        <v>318</v>
      </c>
      <c r="C154" s="8" t="s">
        <v>254</v>
      </c>
      <c r="D154" s="9">
        <v>1327.29</v>
      </c>
      <c r="E154" s="9">
        <v>0</v>
      </c>
      <c r="F154" s="9">
        <v>0</v>
      </c>
      <c r="G154" s="9">
        <v>-1327.29</v>
      </c>
      <c r="H154" s="7">
        <f t="shared" si="56"/>
        <v>0</v>
      </c>
      <c r="I154" s="8" t="s">
        <v>318</v>
      </c>
      <c r="J154" s="9">
        <v>3924.26</v>
      </c>
      <c r="K154" s="9">
        <v>304</v>
      </c>
      <c r="L154" s="9">
        <v>0</v>
      </c>
      <c r="M154" s="9">
        <v>-3620.26</v>
      </c>
      <c r="N154" s="7">
        <f t="shared" si="57"/>
        <v>12.908750000000001</v>
      </c>
      <c r="O154" s="8" t="s">
        <v>318</v>
      </c>
      <c r="P154" s="9">
        <v>400</v>
      </c>
      <c r="Q154" s="9">
        <v>304</v>
      </c>
      <c r="R154" s="9">
        <v>96</v>
      </c>
      <c r="S154" s="8" t="s">
        <v>318</v>
      </c>
      <c r="T154" s="9">
        <v>304</v>
      </c>
      <c r="U154" s="9">
        <v>3924.26</v>
      </c>
      <c r="V154" s="8" t="s">
        <v>318</v>
      </c>
      <c r="W154" s="9">
        <v>0</v>
      </c>
      <c r="X154" s="9">
        <f t="shared" si="54"/>
        <v>3924.26</v>
      </c>
      <c r="Y154" s="9">
        <f t="shared" si="55"/>
        <v>-3620.26</v>
      </c>
      <c r="Z154" s="7">
        <f t="shared" si="58"/>
        <v>-11.908750000000001</v>
      </c>
      <c r="AA154" s="8" t="s">
        <v>318</v>
      </c>
    </row>
    <row r="155" spans="1:27" hidden="1" outlineLevel="1" x14ac:dyDescent="0.25">
      <c r="A155" t="s">
        <v>318</v>
      </c>
      <c r="B155" s="8" t="s">
        <v>318</v>
      </c>
      <c r="C155" s="8" t="s">
        <v>247</v>
      </c>
      <c r="D155" s="9">
        <v>5.5</v>
      </c>
      <c r="E155" s="9">
        <v>0</v>
      </c>
      <c r="F155" s="9">
        <v>0</v>
      </c>
      <c r="G155" s="9">
        <v>-5.5</v>
      </c>
      <c r="H155" s="7">
        <f t="shared" si="56"/>
        <v>0</v>
      </c>
      <c r="I155" s="8" t="s">
        <v>318</v>
      </c>
      <c r="J155" s="9">
        <v>79.02</v>
      </c>
      <c r="K155" s="9">
        <v>0</v>
      </c>
      <c r="L155" s="9">
        <v>0</v>
      </c>
      <c r="M155" s="9">
        <v>-79.02</v>
      </c>
      <c r="N155" s="7">
        <f t="shared" si="57"/>
        <v>0</v>
      </c>
      <c r="O155" s="8" t="s">
        <v>318</v>
      </c>
      <c r="P155" s="9">
        <v>0</v>
      </c>
      <c r="Q155" s="9">
        <v>0</v>
      </c>
      <c r="R155" s="9">
        <v>0</v>
      </c>
      <c r="S155" s="8" t="s">
        <v>318</v>
      </c>
      <c r="T155" s="9">
        <v>0</v>
      </c>
      <c r="U155" s="9">
        <v>79.02</v>
      </c>
      <c r="V155" s="8" t="s">
        <v>318</v>
      </c>
      <c r="W155" s="9">
        <v>0</v>
      </c>
      <c r="X155" s="9">
        <f t="shared" si="54"/>
        <v>79.02</v>
      </c>
      <c r="Y155" s="9">
        <f t="shared" si="55"/>
        <v>-79.02</v>
      </c>
      <c r="Z155" s="7">
        <f t="shared" si="58"/>
        <v>0</v>
      </c>
      <c r="AA155" s="8" t="s">
        <v>318</v>
      </c>
    </row>
    <row r="156" spans="1:27" hidden="1" outlineLevel="1" x14ac:dyDescent="0.25">
      <c r="A156" t="s">
        <v>318</v>
      </c>
      <c r="B156" s="8" t="s">
        <v>318</v>
      </c>
      <c r="C156" s="8" t="s">
        <v>248</v>
      </c>
      <c r="D156" s="9">
        <v>58.58</v>
      </c>
      <c r="E156" s="9">
        <v>40.5</v>
      </c>
      <c r="F156" s="9">
        <v>0</v>
      </c>
      <c r="G156" s="9">
        <v>-18.079999999999998</v>
      </c>
      <c r="H156" s="7">
        <f t="shared" si="56"/>
        <v>1.4464197530864198</v>
      </c>
      <c r="I156" s="8" t="s">
        <v>318</v>
      </c>
      <c r="J156" s="9">
        <v>596.21</v>
      </c>
      <c r="K156" s="9">
        <v>486</v>
      </c>
      <c r="L156" s="9">
        <v>0</v>
      </c>
      <c r="M156" s="9">
        <v>-110.21</v>
      </c>
      <c r="N156" s="7">
        <f t="shared" si="57"/>
        <v>1.226769547325103</v>
      </c>
      <c r="O156" s="8" t="s">
        <v>318</v>
      </c>
      <c r="P156" s="9">
        <v>480</v>
      </c>
      <c r="Q156" s="9">
        <v>486</v>
      </c>
      <c r="R156" s="9">
        <v>-6</v>
      </c>
      <c r="S156" s="8" t="s">
        <v>318</v>
      </c>
      <c r="T156" s="9">
        <v>486</v>
      </c>
      <c r="U156" s="9">
        <v>596.21</v>
      </c>
      <c r="V156" s="8" t="s">
        <v>318</v>
      </c>
      <c r="W156" s="9">
        <v>0</v>
      </c>
      <c r="X156" s="9">
        <f t="shared" si="54"/>
        <v>596.21</v>
      </c>
      <c r="Y156" s="9">
        <f t="shared" si="55"/>
        <v>-110.21000000000004</v>
      </c>
      <c r="Z156" s="7">
        <f t="shared" si="58"/>
        <v>-0.22676954732510296</v>
      </c>
      <c r="AA156" s="8" t="s">
        <v>318</v>
      </c>
    </row>
    <row r="157" spans="1:27" hidden="1" outlineLevel="1" x14ac:dyDescent="0.25">
      <c r="A157" t="s">
        <v>318</v>
      </c>
      <c r="B157" s="8" t="s">
        <v>318</v>
      </c>
      <c r="C157" s="8" t="s">
        <v>255</v>
      </c>
      <c r="D157" s="9">
        <v>0</v>
      </c>
      <c r="E157" s="9">
        <v>0</v>
      </c>
      <c r="F157" s="9">
        <v>0</v>
      </c>
      <c r="G157" s="9">
        <v>0</v>
      </c>
      <c r="H157" s="7">
        <f t="shared" si="56"/>
        <v>0</v>
      </c>
      <c r="I157" s="8" t="s">
        <v>318</v>
      </c>
      <c r="J157" s="9">
        <v>10</v>
      </c>
      <c r="K157" s="9">
        <v>0</v>
      </c>
      <c r="L157" s="9">
        <v>0</v>
      </c>
      <c r="M157" s="9">
        <v>-10</v>
      </c>
      <c r="N157" s="7">
        <f t="shared" si="57"/>
        <v>0</v>
      </c>
      <c r="O157" s="8" t="s">
        <v>318</v>
      </c>
      <c r="P157" s="9">
        <v>0</v>
      </c>
      <c r="Q157" s="9">
        <v>0</v>
      </c>
      <c r="R157" s="9">
        <v>0</v>
      </c>
      <c r="S157" s="8" t="s">
        <v>318</v>
      </c>
      <c r="T157" s="9">
        <v>0</v>
      </c>
      <c r="U157" s="9">
        <v>10</v>
      </c>
      <c r="V157" s="8" t="s">
        <v>318</v>
      </c>
      <c r="W157" s="9">
        <v>0</v>
      </c>
      <c r="X157" s="9">
        <f t="shared" si="54"/>
        <v>10</v>
      </c>
      <c r="Y157" s="9">
        <f t="shared" si="55"/>
        <v>-10</v>
      </c>
      <c r="Z157" s="7">
        <f t="shared" si="58"/>
        <v>0</v>
      </c>
      <c r="AA157" s="8" t="s">
        <v>318</v>
      </c>
    </row>
    <row r="158" spans="1:27" hidden="1" outlineLevel="1" x14ac:dyDescent="0.25">
      <c r="A158" t="s">
        <v>318</v>
      </c>
      <c r="B158" s="8" t="s">
        <v>318</v>
      </c>
      <c r="C158" s="8" t="s">
        <v>249</v>
      </c>
      <c r="D158" s="9">
        <v>0</v>
      </c>
      <c r="E158" s="9">
        <v>20.83</v>
      </c>
      <c r="F158" s="9">
        <v>0</v>
      </c>
      <c r="G158" s="9">
        <v>20.83</v>
      </c>
      <c r="H158" s="7">
        <f t="shared" si="56"/>
        <v>0</v>
      </c>
      <c r="I158" s="8" t="s">
        <v>318</v>
      </c>
      <c r="J158" s="9">
        <v>164.17</v>
      </c>
      <c r="K158" s="9">
        <v>250</v>
      </c>
      <c r="L158" s="9">
        <v>0</v>
      </c>
      <c r="M158" s="9">
        <v>85.83</v>
      </c>
      <c r="N158" s="7">
        <f t="shared" si="57"/>
        <v>0.65667999999999993</v>
      </c>
      <c r="O158" s="8" t="s">
        <v>318</v>
      </c>
      <c r="P158" s="9">
        <v>250</v>
      </c>
      <c r="Q158" s="9">
        <v>250</v>
      </c>
      <c r="R158" s="9">
        <v>0</v>
      </c>
      <c r="S158" s="8" t="s">
        <v>318</v>
      </c>
      <c r="T158" s="9">
        <v>250</v>
      </c>
      <c r="U158" s="9">
        <v>164.17</v>
      </c>
      <c r="V158" s="8" t="s">
        <v>318</v>
      </c>
      <c r="W158" s="9">
        <v>0</v>
      </c>
      <c r="X158" s="9">
        <f t="shared" si="54"/>
        <v>164.17</v>
      </c>
      <c r="Y158" s="9">
        <f t="shared" si="55"/>
        <v>85.830000000000013</v>
      </c>
      <c r="Z158" s="7">
        <f t="shared" si="58"/>
        <v>0.34332000000000007</v>
      </c>
      <c r="AA158" s="8" t="s">
        <v>318</v>
      </c>
    </row>
    <row r="159" spans="1:27" hidden="1" outlineLevel="1" x14ac:dyDescent="0.25">
      <c r="A159" t="s">
        <v>318</v>
      </c>
      <c r="B159" s="8" t="s">
        <v>318</v>
      </c>
      <c r="C159" s="8" t="s">
        <v>250</v>
      </c>
      <c r="D159" s="9">
        <v>0</v>
      </c>
      <c r="E159" s="9">
        <v>0</v>
      </c>
      <c r="F159" s="9">
        <v>0</v>
      </c>
      <c r="G159" s="9">
        <v>0</v>
      </c>
      <c r="H159" s="7">
        <f t="shared" si="56"/>
        <v>0</v>
      </c>
      <c r="I159" s="8" t="s">
        <v>318</v>
      </c>
      <c r="J159" s="9">
        <v>75.95</v>
      </c>
      <c r="K159" s="9">
        <v>0</v>
      </c>
      <c r="L159" s="9">
        <v>0</v>
      </c>
      <c r="M159" s="9">
        <v>-75.95</v>
      </c>
      <c r="N159" s="7">
        <f t="shared" si="57"/>
        <v>0</v>
      </c>
      <c r="O159" s="8" t="s">
        <v>318</v>
      </c>
      <c r="P159" s="9">
        <v>0</v>
      </c>
      <c r="Q159" s="9">
        <v>0</v>
      </c>
      <c r="R159" s="9">
        <v>0</v>
      </c>
      <c r="S159" s="8" t="s">
        <v>318</v>
      </c>
      <c r="T159" s="9">
        <v>0</v>
      </c>
      <c r="U159" s="9">
        <v>75.95</v>
      </c>
      <c r="V159" s="8" t="s">
        <v>318</v>
      </c>
      <c r="W159" s="9">
        <v>0</v>
      </c>
      <c r="X159" s="9">
        <f t="shared" si="54"/>
        <v>75.95</v>
      </c>
      <c r="Y159" s="9">
        <f t="shared" si="55"/>
        <v>-75.95</v>
      </c>
      <c r="Z159" s="7">
        <f t="shared" si="58"/>
        <v>0</v>
      </c>
      <c r="AA159" s="8" t="s">
        <v>318</v>
      </c>
    </row>
    <row r="160" spans="1:27" hidden="1" outlineLevel="1" x14ac:dyDescent="0.25">
      <c r="A160" t="s">
        <v>318</v>
      </c>
      <c r="B160" s="8" t="s">
        <v>318</v>
      </c>
      <c r="C160" s="8" t="s">
        <v>251</v>
      </c>
      <c r="D160" s="9">
        <v>0</v>
      </c>
      <c r="E160" s="9">
        <v>0</v>
      </c>
      <c r="F160" s="9">
        <v>0</v>
      </c>
      <c r="G160" s="9">
        <v>0</v>
      </c>
      <c r="H160" s="7">
        <f t="shared" si="56"/>
        <v>0</v>
      </c>
      <c r="I160" s="8" t="s">
        <v>318</v>
      </c>
      <c r="J160" s="9">
        <v>1493.04</v>
      </c>
      <c r="K160" s="9">
        <v>1340</v>
      </c>
      <c r="L160" s="9">
        <v>0</v>
      </c>
      <c r="M160" s="9">
        <v>-153.04</v>
      </c>
      <c r="N160" s="7">
        <f t="shared" si="57"/>
        <v>1.1142089552238805</v>
      </c>
      <c r="O160" s="8" t="s">
        <v>318</v>
      </c>
      <c r="P160" s="9">
        <v>400</v>
      </c>
      <c r="Q160" s="9">
        <v>1340</v>
      </c>
      <c r="R160" s="9">
        <v>-940</v>
      </c>
      <c r="S160" s="8" t="s">
        <v>318</v>
      </c>
      <c r="T160" s="9">
        <v>1340</v>
      </c>
      <c r="U160" s="9">
        <v>1493.04</v>
      </c>
      <c r="V160" s="8" t="s">
        <v>318</v>
      </c>
      <c r="W160" s="9">
        <v>0</v>
      </c>
      <c r="X160" s="9">
        <f t="shared" si="54"/>
        <v>1493.04</v>
      </c>
      <c r="Y160" s="9">
        <f t="shared" si="55"/>
        <v>-153.03999999999996</v>
      </c>
      <c r="Z160" s="7">
        <f t="shared" si="58"/>
        <v>-0.11420895522388057</v>
      </c>
      <c r="AA160" s="8" t="s">
        <v>318</v>
      </c>
    </row>
    <row r="161" spans="1:27" hidden="1" outlineLevel="1" x14ac:dyDescent="0.25">
      <c r="A161" t="s">
        <v>318</v>
      </c>
      <c r="B161" s="8" t="s">
        <v>318</v>
      </c>
      <c r="C161" s="8" t="s">
        <v>252</v>
      </c>
      <c r="D161" s="9">
        <v>362.53</v>
      </c>
      <c r="E161" s="9">
        <v>16.670000000000002</v>
      </c>
      <c r="F161" s="9">
        <v>0</v>
      </c>
      <c r="G161" s="9">
        <v>-345.86</v>
      </c>
      <c r="H161" s="7">
        <f t="shared" si="56"/>
        <v>21.747450509898016</v>
      </c>
      <c r="I161" s="8" t="s">
        <v>318</v>
      </c>
      <c r="J161" s="9">
        <v>857.32</v>
      </c>
      <c r="K161" s="9">
        <v>600</v>
      </c>
      <c r="L161" s="9">
        <v>0</v>
      </c>
      <c r="M161" s="9">
        <v>-257.32</v>
      </c>
      <c r="N161" s="7">
        <f t="shared" si="57"/>
        <v>1.4288666666666667</v>
      </c>
      <c r="O161" s="8" t="s">
        <v>318</v>
      </c>
      <c r="P161" s="9">
        <v>500</v>
      </c>
      <c r="Q161" s="9">
        <v>600</v>
      </c>
      <c r="R161" s="9">
        <v>-100</v>
      </c>
      <c r="S161" s="8" t="s">
        <v>318</v>
      </c>
      <c r="T161" s="9">
        <v>600</v>
      </c>
      <c r="U161" s="9">
        <v>857.32</v>
      </c>
      <c r="V161" s="8" t="s">
        <v>318</v>
      </c>
      <c r="W161" s="9">
        <v>0</v>
      </c>
      <c r="X161" s="9">
        <f t="shared" si="54"/>
        <v>857.32</v>
      </c>
      <c r="Y161" s="9">
        <f t="shared" si="55"/>
        <v>-257.32000000000005</v>
      </c>
      <c r="Z161" s="7">
        <f t="shared" si="58"/>
        <v>-0.42886666666666673</v>
      </c>
      <c r="AA161" s="8" t="s">
        <v>318</v>
      </c>
    </row>
    <row r="162" spans="1:27" collapsed="1" x14ac:dyDescent="0.25">
      <c r="A162" t="s">
        <v>318</v>
      </c>
      <c r="B162" s="25" t="s">
        <v>271</v>
      </c>
      <c r="C162" s="25"/>
      <c r="D162" s="16">
        <f>SUM(D163:D173)</f>
        <v>319.19</v>
      </c>
      <c r="E162" s="16">
        <f>SUM(E163:E173)</f>
        <v>212.5</v>
      </c>
      <c r="F162" s="16">
        <f>SUM(F163:F173)</f>
        <v>0</v>
      </c>
      <c r="G162" s="16">
        <f>SUM(G163:G173)</f>
        <v>-106.69000000000001</v>
      </c>
      <c r="H162" s="17">
        <f t="shared" si="56"/>
        <v>1.502070588235294</v>
      </c>
      <c r="I162" s="15" t="s">
        <v>318</v>
      </c>
      <c r="J162" s="16">
        <f>SUM(J163:J173)</f>
        <v>16670.86</v>
      </c>
      <c r="K162" s="16">
        <f>SUM(K163:K173)</f>
        <v>24685.27</v>
      </c>
      <c r="L162" s="16">
        <f>SUM(L163:L173)</f>
        <v>0</v>
      </c>
      <c r="M162" s="16">
        <f>SUM(M163:M173)</f>
        <v>8014.4099999999989</v>
      </c>
      <c r="N162" s="17">
        <f t="shared" si="57"/>
        <v>0.67533634430573375</v>
      </c>
      <c r="O162" s="15" t="s">
        <v>318</v>
      </c>
      <c r="P162" s="16">
        <f>SUM(P163:P173)</f>
        <v>29438.54</v>
      </c>
      <c r="Q162" s="16">
        <f>SUM(Q163:Q173)</f>
        <v>24685.27</v>
      </c>
      <c r="R162" s="16">
        <f>SUM(R163:R173)</f>
        <v>4753.2700000000004</v>
      </c>
      <c r="S162" s="15" t="s">
        <v>318</v>
      </c>
      <c r="T162" s="16">
        <f t="shared" ref="T162:Y162" si="59">SUM(T163:T173)</f>
        <v>24685.27</v>
      </c>
      <c r="U162" s="16">
        <f t="shared" si="59"/>
        <v>16670.86</v>
      </c>
      <c r="V162" s="16">
        <f t="shared" si="59"/>
        <v>0</v>
      </c>
      <c r="W162" s="16">
        <f t="shared" si="59"/>
        <v>0</v>
      </c>
      <c r="X162" s="16">
        <f t="shared" si="59"/>
        <v>16670.86</v>
      </c>
      <c r="Y162" s="16">
        <f t="shared" si="59"/>
        <v>8014.4099999999989</v>
      </c>
      <c r="Z162" s="17">
        <f t="shared" si="58"/>
        <v>0.3246636556942662</v>
      </c>
      <c r="AA162" s="16"/>
    </row>
    <row r="163" spans="1:27" hidden="1" outlineLevel="1" x14ac:dyDescent="0.25">
      <c r="A163" t="s">
        <v>318</v>
      </c>
      <c r="B163" s="8" t="s">
        <v>318</v>
      </c>
      <c r="C163" s="8" t="s">
        <v>272</v>
      </c>
      <c r="D163" s="9">
        <v>0</v>
      </c>
      <c r="E163" s="9">
        <v>0</v>
      </c>
      <c r="F163" s="9">
        <v>0</v>
      </c>
      <c r="G163" s="9">
        <v>0</v>
      </c>
      <c r="H163" s="7">
        <f t="shared" si="56"/>
        <v>0</v>
      </c>
      <c r="I163" s="8" t="s">
        <v>318</v>
      </c>
      <c r="J163" s="9">
        <v>1519.32</v>
      </c>
      <c r="K163" s="9">
        <v>1519</v>
      </c>
      <c r="L163" s="9">
        <v>0</v>
      </c>
      <c r="M163" s="9">
        <v>-0.32</v>
      </c>
      <c r="N163" s="7">
        <f t="shared" si="57"/>
        <v>1.0002106649111258</v>
      </c>
      <c r="O163" s="8" t="s">
        <v>318</v>
      </c>
      <c r="P163" s="9">
        <v>1505.31</v>
      </c>
      <c r="Q163" s="9">
        <v>1519</v>
      </c>
      <c r="R163" s="9">
        <v>-13.69</v>
      </c>
      <c r="S163" s="8" t="s">
        <v>318</v>
      </c>
      <c r="T163" s="9">
        <v>1519</v>
      </c>
      <c r="U163" s="9">
        <v>1519.32</v>
      </c>
      <c r="V163" s="8" t="s">
        <v>318</v>
      </c>
      <c r="W163" s="9">
        <v>0</v>
      </c>
      <c r="X163" s="9">
        <f t="shared" ref="X163:X173" si="60">U163+IF(V163 = "", 0, V163)+W163</f>
        <v>1519.32</v>
      </c>
      <c r="Y163" s="9">
        <f t="shared" ref="Y163:Y173" si="61">T163-X163</f>
        <v>-0.31999999999993634</v>
      </c>
      <c r="Z163" s="7">
        <f t="shared" si="58"/>
        <v>-2.1066491112569871E-4</v>
      </c>
      <c r="AA163" s="8" t="s">
        <v>318</v>
      </c>
    </row>
    <row r="164" spans="1:27" hidden="1" outlineLevel="1" x14ac:dyDescent="0.25">
      <c r="A164" t="s">
        <v>318</v>
      </c>
      <c r="B164" s="8" t="s">
        <v>318</v>
      </c>
      <c r="C164" s="8" t="s">
        <v>273</v>
      </c>
      <c r="D164" s="9">
        <v>0</v>
      </c>
      <c r="E164" s="9">
        <v>0</v>
      </c>
      <c r="F164" s="9">
        <v>0</v>
      </c>
      <c r="G164" s="9">
        <v>0</v>
      </c>
      <c r="H164" s="7">
        <f t="shared" si="56"/>
        <v>0</v>
      </c>
      <c r="I164" s="8" t="s">
        <v>318</v>
      </c>
      <c r="J164" s="9">
        <v>0</v>
      </c>
      <c r="K164" s="9">
        <v>535.13</v>
      </c>
      <c r="L164" s="9">
        <v>0</v>
      </c>
      <c r="M164" s="9">
        <v>535.13</v>
      </c>
      <c r="N164" s="7">
        <f t="shared" si="57"/>
        <v>0</v>
      </c>
      <c r="O164" s="8" t="s">
        <v>318</v>
      </c>
      <c r="P164" s="9">
        <v>547.01</v>
      </c>
      <c r="Q164" s="9">
        <v>535.13</v>
      </c>
      <c r="R164" s="9">
        <v>11.88</v>
      </c>
      <c r="S164" s="8" t="s">
        <v>318</v>
      </c>
      <c r="T164" s="9">
        <v>535.13</v>
      </c>
      <c r="U164" s="9">
        <v>0</v>
      </c>
      <c r="V164" s="8" t="s">
        <v>318</v>
      </c>
      <c r="W164" s="9">
        <v>0</v>
      </c>
      <c r="X164" s="9">
        <f t="shared" si="60"/>
        <v>0</v>
      </c>
      <c r="Y164" s="9">
        <f t="shared" si="61"/>
        <v>535.13</v>
      </c>
      <c r="Z164" s="7">
        <f t="shared" si="58"/>
        <v>1</v>
      </c>
      <c r="AA164" s="8" t="s">
        <v>318</v>
      </c>
    </row>
    <row r="165" spans="1:27" hidden="1" outlineLevel="1" x14ac:dyDescent="0.25">
      <c r="A165" t="s">
        <v>318</v>
      </c>
      <c r="B165" s="8" t="s">
        <v>318</v>
      </c>
      <c r="C165" s="8" t="s">
        <v>274</v>
      </c>
      <c r="D165" s="9">
        <v>0</v>
      </c>
      <c r="E165" s="9">
        <v>0</v>
      </c>
      <c r="F165" s="9">
        <v>0</v>
      </c>
      <c r="G165" s="9">
        <v>0</v>
      </c>
      <c r="H165" s="7">
        <f t="shared" si="56"/>
        <v>0</v>
      </c>
      <c r="I165" s="8" t="s">
        <v>318</v>
      </c>
      <c r="J165" s="9">
        <v>4497.22</v>
      </c>
      <c r="K165" s="9">
        <v>10793</v>
      </c>
      <c r="L165" s="9">
        <v>0</v>
      </c>
      <c r="M165" s="9">
        <v>6295.78</v>
      </c>
      <c r="N165" s="7">
        <f t="shared" si="57"/>
        <v>0.41667932919484851</v>
      </c>
      <c r="O165" s="8" t="s">
        <v>318</v>
      </c>
      <c r="P165" s="9">
        <v>10360</v>
      </c>
      <c r="Q165" s="9">
        <v>10793</v>
      </c>
      <c r="R165" s="9">
        <v>-433</v>
      </c>
      <c r="S165" s="8" t="s">
        <v>318</v>
      </c>
      <c r="T165" s="9">
        <v>10793</v>
      </c>
      <c r="U165" s="9">
        <v>4497.22</v>
      </c>
      <c r="V165" s="8" t="s">
        <v>318</v>
      </c>
      <c r="W165" s="9">
        <v>0</v>
      </c>
      <c r="X165" s="9">
        <f t="shared" si="60"/>
        <v>4497.22</v>
      </c>
      <c r="Y165" s="9">
        <f t="shared" si="61"/>
        <v>6295.78</v>
      </c>
      <c r="Z165" s="7">
        <f t="shared" si="58"/>
        <v>0.58332067080515149</v>
      </c>
      <c r="AA165" s="8" t="s">
        <v>318</v>
      </c>
    </row>
    <row r="166" spans="1:27" hidden="1" outlineLevel="1" x14ac:dyDescent="0.25">
      <c r="A166" t="s">
        <v>318</v>
      </c>
      <c r="B166" s="8" t="s">
        <v>318</v>
      </c>
      <c r="C166" s="8" t="s">
        <v>275</v>
      </c>
      <c r="D166" s="9">
        <v>0</v>
      </c>
      <c r="E166" s="9">
        <v>0</v>
      </c>
      <c r="F166" s="9">
        <v>0</v>
      </c>
      <c r="G166" s="9">
        <v>0</v>
      </c>
      <c r="H166" s="7">
        <f t="shared" si="56"/>
        <v>0</v>
      </c>
      <c r="I166" s="8" t="s">
        <v>318</v>
      </c>
      <c r="J166" s="9">
        <v>1000</v>
      </c>
      <c r="K166" s="9">
        <v>1000</v>
      </c>
      <c r="L166" s="9">
        <v>0</v>
      </c>
      <c r="M166" s="9">
        <v>0</v>
      </c>
      <c r="N166" s="7">
        <f t="shared" si="57"/>
        <v>1</v>
      </c>
      <c r="O166" s="8" t="s">
        <v>318</v>
      </c>
      <c r="P166" s="9">
        <v>3068.4</v>
      </c>
      <c r="Q166" s="9">
        <v>1000</v>
      </c>
      <c r="R166" s="9">
        <v>2068.4</v>
      </c>
      <c r="S166" s="8" t="s">
        <v>318</v>
      </c>
      <c r="T166" s="9">
        <v>1000</v>
      </c>
      <c r="U166" s="9">
        <v>1000</v>
      </c>
      <c r="V166" s="8" t="s">
        <v>318</v>
      </c>
      <c r="W166" s="9">
        <v>0</v>
      </c>
      <c r="X166" s="9">
        <f t="shared" si="60"/>
        <v>1000</v>
      </c>
      <c r="Y166" s="9">
        <f t="shared" si="61"/>
        <v>0</v>
      </c>
      <c r="Z166" s="7">
        <f t="shared" si="58"/>
        <v>0</v>
      </c>
      <c r="AA166" s="8" t="s">
        <v>318</v>
      </c>
    </row>
    <row r="167" spans="1:27" hidden="1" outlineLevel="1" x14ac:dyDescent="0.25">
      <c r="A167" t="s">
        <v>318</v>
      </c>
      <c r="B167" s="8" t="s">
        <v>318</v>
      </c>
      <c r="C167" s="8" t="s">
        <v>276</v>
      </c>
      <c r="D167" s="9">
        <v>0</v>
      </c>
      <c r="E167" s="9">
        <v>29.17</v>
      </c>
      <c r="F167" s="9">
        <v>0</v>
      </c>
      <c r="G167" s="9">
        <v>29.17</v>
      </c>
      <c r="H167" s="7">
        <f t="shared" si="56"/>
        <v>0</v>
      </c>
      <c r="I167" s="8" t="s">
        <v>318</v>
      </c>
      <c r="J167" s="9">
        <v>863</v>
      </c>
      <c r="K167" s="9">
        <v>862.82</v>
      </c>
      <c r="L167" s="9">
        <v>0</v>
      </c>
      <c r="M167" s="9">
        <v>-0.18</v>
      </c>
      <c r="N167" s="7">
        <f t="shared" si="57"/>
        <v>1.0002086182517791</v>
      </c>
      <c r="O167" s="8" t="s">
        <v>318</v>
      </c>
      <c r="P167" s="9">
        <v>512.82000000000005</v>
      </c>
      <c r="Q167" s="9">
        <v>862.82</v>
      </c>
      <c r="R167" s="9">
        <v>-350</v>
      </c>
      <c r="S167" s="8" t="s">
        <v>318</v>
      </c>
      <c r="T167" s="9">
        <v>862.82</v>
      </c>
      <c r="U167" s="9">
        <v>863</v>
      </c>
      <c r="V167" s="8" t="s">
        <v>318</v>
      </c>
      <c r="W167" s="9">
        <v>0</v>
      </c>
      <c r="X167" s="9">
        <f t="shared" si="60"/>
        <v>863</v>
      </c>
      <c r="Y167" s="9">
        <f t="shared" si="61"/>
        <v>-0.17999999999994998</v>
      </c>
      <c r="Z167" s="7">
        <f t="shared" si="58"/>
        <v>-2.0861825177899209E-4</v>
      </c>
      <c r="AA167" s="8" t="s">
        <v>318</v>
      </c>
    </row>
    <row r="168" spans="1:27" hidden="1" outlineLevel="1" x14ac:dyDescent="0.25">
      <c r="A168" t="s">
        <v>318</v>
      </c>
      <c r="B168" s="8" t="s">
        <v>318</v>
      </c>
      <c r="C168" s="8" t="s">
        <v>277</v>
      </c>
      <c r="D168" s="9">
        <v>0</v>
      </c>
      <c r="E168" s="9">
        <v>0</v>
      </c>
      <c r="F168" s="9">
        <v>0</v>
      </c>
      <c r="G168" s="9">
        <v>0</v>
      </c>
      <c r="H168" s="7">
        <f t="shared" si="56"/>
        <v>0</v>
      </c>
      <c r="I168" s="8" t="s">
        <v>318</v>
      </c>
      <c r="J168" s="9">
        <v>1687</v>
      </c>
      <c r="K168" s="9">
        <v>1687</v>
      </c>
      <c r="L168" s="9">
        <v>0</v>
      </c>
      <c r="M168" s="9">
        <v>0</v>
      </c>
      <c r="N168" s="7">
        <f t="shared" si="57"/>
        <v>1</v>
      </c>
      <c r="O168" s="8" t="s">
        <v>318</v>
      </c>
      <c r="P168" s="9">
        <v>2076</v>
      </c>
      <c r="Q168" s="9">
        <v>1687</v>
      </c>
      <c r="R168" s="9">
        <v>389</v>
      </c>
      <c r="S168" s="8" t="s">
        <v>318</v>
      </c>
      <c r="T168" s="9">
        <v>1687</v>
      </c>
      <c r="U168" s="9">
        <v>1687</v>
      </c>
      <c r="V168" s="8" t="s">
        <v>318</v>
      </c>
      <c r="W168" s="9">
        <v>0</v>
      </c>
      <c r="X168" s="9">
        <f t="shared" si="60"/>
        <v>1687</v>
      </c>
      <c r="Y168" s="9">
        <f t="shared" si="61"/>
        <v>0</v>
      </c>
      <c r="Z168" s="7">
        <f t="shared" si="58"/>
        <v>0</v>
      </c>
      <c r="AA168" s="8" t="s">
        <v>318</v>
      </c>
    </row>
    <row r="169" spans="1:27" hidden="1" outlineLevel="1" x14ac:dyDescent="0.25">
      <c r="A169" t="s">
        <v>318</v>
      </c>
      <c r="B169" s="8" t="s">
        <v>318</v>
      </c>
      <c r="C169" s="8" t="s">
        <v>278</v>
      </c>
      <c r="D169" s="9">
        <v>319.19</v>
      </c>
      <c r="E169" s="9">
        <v>183.33</v>
      </c>
      <c r="F169" s="9">
        <v>0</v>
      </c>
      <c r="G169" s="9">
        <v>-135.86000000000001</v>
      </c>
      <c r="H169" s="7">
        <f t="shared" si="56"/>
        <v>1.7410680194185348</v>
      </c>
      <c r="I169" s="8" t="s">
        <v>318</v>
      </c>
      <c r="J169" s="9">
        <v>2270.4299999999998</v>
      </c>
      <c r="K169" s="9">
        <v>2200</v>
      </c>
      <c r="L169" s="9">
        <v>0</v>
      </c>
      <c r="M169" s="9">
        <v>-70.430000000000007</v>
      </c>
      <c r="N169" s="7">
        <f t="shared" si="57"/>
        <v>1.0320136363636363</v>
      </c>
      <c r="O169" s="8" t="s">
        <v>318</v>
      </c>
      <c r="P169" s="9">
        <v>2134</v>
      </c>
      <c r="Q169" s="9">
        <v>2200</v>
      </c>
      <c r="R169" s="9">
        <v>-66</v>
      </c>
      <c r="S169" s="8" t="s">
        <v>318</v>
      </c>
      <c r="T169" s="9">
        <v>2200</v>
      </c>
      <c r="U169" s="9">
        <v>2270.4299999999998</v>
      </c>
      <c r="V169" s="8" t="s">
        <v>318</v>
      </c>
      <c r="W169" s="9">
        <v>0</v>
      </c>
      <c r="X169" s="9">
        <f t="shared" si="60"/>
        <v>2270.4299999999998</v>
      </c>
      <c r="Y169" s="9">
        <f t="shared" si="61"/>
        <v>-70.429999999999836</v>
      </c>
      <c r="Z169" s="7">
        <f t="shared" si="58"/>
        <v>-3.2013636363636286E-2</v>
      </c>
      <c r="AA169" s="8" t="s">
        <v>318</v>
      </c>
    </row>
    <row r="170" spans="1:27" hidden="1" outlineLevel="1" x14ac:dyDescent="0.25">
      <c r="A170" t="s">
        <v>318</v>
      </c>
      <c r="B170" s="8" t="s">
        <v>318</v>
      </c>
      <c r="C170" s="8" t="s">
        <v>279</v>
      </c>
      <c r="D170" s="9">
        <v>0</v>
      </c>
      <c r="E170" s="9">
        <v>0</v>
      </c>
      <c r="F170" s="9">
        <v>0</v>
      </c>
      <c r="G170" s="9">
        <v>0</v>
      </c>
      <c r="H170" s="7">
        <f t="shared" si="56"/>
        <v>0</v>
      </c>
      <c r="I170" s="8" t="s">
        <v>318</v>
      </c>
      <c r="J170" s="9">
        <v>779.96</v>
      </c>
      <c r="K170" s="9">
        <v>1500</v>
      </c>
      <c r="L170" s="9">
        <v>0</v>
      </c>
      <c r="M170" s="9">
        <v>720.04</v>
      </c>
      <c r="N170" s="7">
        <f t="shared" si="57"/>
        <v>0.5199733333333334</v>
      </c>
      <c r="O170" s="8" t="s">
        <v>318</v>
      </c>
      <c r="P170" s="9">
        <v>1657.6</v>
      </c>
      <c r="Q170" s="9">
        <v>1500</v>
      </c>
      <c r="R170" s="9">
        <v>157.6</v>
      </c>
      <c r="S170" s="8" t="s">
        <v>318</v>
      </c>
      <c r="T170" s="9">
        <v>1500</v>
      </c>
      <c r="U170" s="9">
        <v>779.96</v>
      </c>
      <c r="V170" s="8" t="s">
        <v>318</v>
      </c>
      <c r="W170" s="9">
        <v>0</v>
      </c>
      <c r="X170" s="9">
        <f t="shared" si="60"/>
        <v>779.96</v>
      </c>
      <c r="Y170" s="9">
        <f t="shared" si="61"/>
        <v>720.04</v>
      </c>
      <c r="Z170" s="7">
        <f t="shared" si="58"/>
        <v>0.48002666666666666</v>
      </c>
      <c r="AA170" s="8" t="s">
        <v>318</v>
      </c>
    </row>
    <row r="171" spans="1:27" hidden="1" outlineLevel="1" x14ac:dyDescent="0.25">
      <c r="A171" t="s">
        <v>318</v>
      </c>
      <c r="B171" s="8" t="s">
        <v>318</v>
      </c>
      <c r="C171" s="8" t="s">
        <v>280</v>
      </c>
      <c r="D171" s="9">
        <v>0</v>
      </c>
      <c r="E171" s="9">
        <v>0</v>
      </c>
      <c r="F171" s="9">
        <v>0</v>
      </c>
      <c r="G171" s="9">
        <v>0</v>
      </c>
      <c r="H171" s="7">
        <f t="shared" si="56"/>
        <v>0</v>
      </c>
      <c r="I171" s="8" t="s">
        <v>318</v>
      </c>
      <c r="J171" s="9">
        <v>1370</v>
      </c>
      <c r="K171" s="9">
        <v>1419.32</v>
      </c>
      <c r="L171" s="9">
        <v>0</v>
      </c>
      <c r="M171" s="9">
        <v>49.32</v>
      </c>
      <c r="N171" s="7">
        <f t="shared" si="57"/>
        <v>0.96525096525096532</v>
      </c>
      <c r="O171" s="8" t="s">
        <v>318</v>
      </c>
      <c r="P171" s="9">
        <v>1419.32</v>
      </c>
      <c r="Q171" s="9">
        <v>1419.32</v>
      </c>
      <c r="R171" s="9">
        <v>0</v>
      </c>
      <c r="S171" s="8" t="s">
        <v>318</v>
      </c>
      <c r="T171" s="9">
        <v>1419.32</v>
      </c>
      <c r="U171" s="9">
        <v>1370</v>
      </c>
      <c r="V171" s="8" t="s">
        <v>318</v>
      </c>
      <c r="W171" s="9">
        <v>0</v>
      </c>
      <c r="X171" s="9">
        <f t="shared" si="60"/>
        <v>1370</v>
      </c>
      <c r="Y171" s="9">
        <f t="shared" si="61"/>
        <v>49.319999999999936</v>
      </c>
      <c r="Z171" s="7">
        <f t="shared" si="58"/>
        <v>3.4749034749034707E-2</v>
      </c>
      <c r="AA171" s="8" t="s">
        <v>318</v>
      </c>
    </row>
    <row r="172" spans="1:27" hidden="1" outlineLevel="1" x14ac:dyDescent="0.25">
      <c r="A172" t="s">
        <v>318</v>
      </c>
      <c r="B172" s="8" t="s">
        <v>318</v>
      </c>
      <c r="C172" s="8" t="s">
        <v>281</v>
      </c>
      <c r="D172" s="9">
        <v>0</v>
      </c>
      <c r="E172" s="9">
        <v>0</v>
      </c>
      <c r="F172" s="9">
        <v>0</v>
      </c>
      <c r="G172" s="9">
        <v>0</v>
      </c>
      <c r="H172" s="7">
        <f t="shared" si="56"/>
        <v>0</v>
      </c>
      <c r="I172" s="8" t="s">
        <v>318</v>
      </c>
      <c r="J172" s="9">
        <v>1879.8</v>
      </c>
      <c r="K172" s="9">
        <v>2365</v>
      </c>
      <c r="L172" s="9">
        <v>0</v>
      </c>
      <c r="M172" s="9">
        <v>485.2</v>
      </c>
      <c r="N172" s="7">
        <f t="shared" si="57"/>
        <v>0.79484143763213533</v>
      </c>
      <c r="O172" s="8" t="s">
        <v>318</v>
      </c>
      <c r="P172" s="9">
        <v>5350</v>
      </c>
      <c r="Q172" s="9">
        <v>2365</v>
      </c>
      <c r="R172" s="9">
        <v>2985</v>
      </c>
      <c r="S172" s="8" t="s">
        <v>318</v>
      </c>
      <c r="T172" s="9">
        <v>2365</v>
      </c>
      <c r="U172" s="9">
        <v>1879.8</v>
      </c>
      <c r="V172" s="8" t="s">
        <v>318</v>
      </c>
      <c r="W172" s="9">
        <v>0</v>
      </c>
      <c r="X172" s="9">
        <f t="shared" si="60"/>
        <v>1879.8</v>
      </c>
      <c r="Y172" s="9">
        <f t="shared" si="61"/>
        <v>485.20000000000005</v>
      </c>
      <c r="Z172" s="7">
        <f t="shared" si="58"/>
        <v>0.2051585623678647</v>
      </c>
      <c r="AA172" s="8" t="s">
        <v>318</v>
      </c>
    </row>
    <row r="173" spans="1:27" hidden="1" outlineLevel="1" x14ac:dyDescent="0.25">
      <c r="A173" t="s">
        <v>318</v>
      </c>
      <c r="B173" s="8" t="s">
        <v>318</v>
      </c>
      <c r="C173" s="8" t="s">
        <v>282</v>
      </c>
      <c r="D173" s="9">
        <v>0</v>
      </c>
      <c r="E173" s="9">
        <v>0</v>
      </c>
      <c r="F173" s="9">
        <v>0</v>
      </c>
      <c r="G173" s="9">
        <v>0</v>
      </c>
      <c r="H173" s="7">
        <f t="shared" si="56"/>
        <v>0</v>
      </c>
      <c r="I173" s="8" t="s">
        <v>318</v>
      </c>
      <c r="J173" s="9">
        <v>804.13</v>
      </c>
      <c r="K173" s="9">
        <v>804</v>
      </c>
      <c r="L173" s="9">
        <v>0</v>
      </c>
      <c r="M173" s="9">
        <v>-0.13</v>
      </c>
      <c r="N173" s="7">
        <f t="shared" si="57"/>
        <v>1.0001616915422886</v>
      </c>
      <c r="O173" s="8" t="s">
        <v>318</v>
      </c>
      <c r="P173" s="9">
        <v>808.08</v>
      </c>
      <c r="Q173" s="9">
        <v>804</v>
      </c>
      <c r="R173" s="9">
        <v>4.08</v>
      </c>
      <c r="S173" s="8" t="s">
        <v>318</v>
      </c>
      <c r="T173" s="9">
        <v>804</v>
      </c>
      <c r="U173" s="9">
        <v>804.13</v>
      </c>
      <c r="V173" s="8" t="s">
        <v>318</v>
      </c>
      <c r="W173" s="9">
        <v>0</v>
      </c>
      <c r="X173" s="9">
        <f t="shared" si="60"/>
        <v>804.13</v>
      </c>
      <c r="Y173" s="9">
        <f t="shared" si="61"/>
        <v>-0.12999999999999545</v>
      </c>
      <c r="Z173" s="7">
        <f t="shared" si="58"/>
        <v>-1.6169154228855157E-4</v>
      </c>
      <c r="AA173" s="8" t="s">
        <v>318</v>
      </c>
    </row>
    <row r="174" spans="1:27" collapsed="1" x14ac:dyDescent="0.25">
      <c r="A174" t="s">
        <v>318</v>
      </c>
      <c r="B174" s="25" t="s">
        <v>286</v>
      </c>
      <c r="C174" s="25"/>
      <c r="D174" s="16">
        <f>SUM(D175:D177)</f>
        <v>133.83000000000001</v>
      </c>
      <c r="E174" s="16">
        <f>SUM(E175:E177)</f>
        <v>0</v>
      </c>
      <c r="F174" s="16">
        <f>SUM(F175:F177)</f>
        <v>0</v>
      </c>
      <c r="G174" s="16">
        <f>SUM(G175:G177)</f>
        <v>-133.83000000000001</v>
      </c>
      <c r="H174" s="17">
        <f t="shared" si="56"/>
        <v>0</v>
      </c>
      <c r="I174" s="15" t="s">
        <v>318</v>
      </c>
      <c r="J174" s="16">
        <f>SUM(J175:J177)</f>
        <v>2969.3399999999997</v>
      </c>
      <c r="K174" s="16">
        <f>SUM(K175:K177)</f>
        <v>1600</v>
      </c>
      <c r="L174" s="16">
        <f>SUM(L175:L177)</f>
        <v>0</v>
      </c>
      <c r="M174" s="16">
        <f>SUM(M175:M177)</f>
        <v>-1369.3400000000001</v>
      </c>
      <c r="N174" s="17">
        <f t="shared" si="57"/>
        <v>1.8558374999999998</v>
      </c>
      <c r="O174" s="15" t="s">
        <v>318</v>
      </c>
      <c r="P174" s="16">
        <f>SUM(P175:P177)</f>
        <v>1600</v>
      </c>
      <c r="Q174" s="16">
        <f>SUM(Q175:Q177)</f>
        <v>1600</v>
      </c>
      <c r="R174" s="16">
        <f>SUM(R175:R177)</f>
        <v>0</v>
      </c>
      <c r="S174" s="15" t="s">
        <v>318</v>
      </c>
      <c r="T174" s="16">
        <f t="shared" ref="T174:Y174" si="62">SUM(T175:T177)</f>
        <v>1600</v>
      </c>
      <c r="U174" s="16">
        <f t="shared" si="62"/>
        <v>2969.3399999999997</v>
      </c>
      <c r="V174" s="16">
        <f t="shared" si="62"/>
        <v>0</v>
      </c>
      <c r="W174" s="16">
        <f t="shared" si="62"/>
        <v>0</v>
      </c>
      <c r="X174" s="16">
        <f t="shared" si="62"/>
        <v>2969.3399999999997</v>
      </c>
      <c r="Y174" s="16">
        <f t="shared" si="62"/>
        <v>-1369.34</v>
      </c>
      <c r="Z174" s="17">
        <f t="shared" si="58"/>
        <v>-0.85583749999999992</v>
      </c>
      <c r="AA174" s="16"/>
    </row>
    <row r="175" spans="1:27" hidden="1" outlineLevel="1" x14ac:dyDescent="0.25">
      <c r="A175" t="s">
        <v>318</v>
      </c>
      <c r="B175" s="8" t="s">
        <v>318</v>
      </c>
      <c r="C175" s="8" t="s">
        <v>287</v>
      </c>
      <c r="D175" s="9">
        <v>0</v>
      </c>
      <c r="E175" s="9">
        <v>0</v>
      </c>
      <c r="F175" s="9">
        <v>0</v>
      </c>
      <c r="G175" s="9">
        <v>0</v>
      </c>
      <c r="H175" s="7">
        <f t="shared" si="56"/>
        <v>0</v>
      </c>
      <c r="I175" s="8" t="s">
        <v>318</v>
      </c>
      <c r="J175" s="9">
        <v>2327.16</v>
      </c>
      <c r="K175" s="9">
        <v>1200</v>
      </c>
      <c r="L175" s="9">
        <v>0</v>
      </c>
      <c r="M175" s="9">
        <v>-1127.1600000000001</v>
      </c>
      <c r="N175" s="7">
        <f t="shared" si="57"/>
        <v>1.9392999999999998</v>
      </c>
      <c r="O175" s="8" t="s">
        <v>318</v>
      </c>
      <c r="P175" s="9">
        <v>1200</v>
      </c>
      <c r="Q175" s="9">
        <v>1200</v>
      </c>
      <c r="R175" s="9">
        <v>0</v>
      </c>
      <c r="S175" s="8" t="s">
        <v>318</v>
      </c>
      <c r="T175" s="9">
        <v>1200</v>
      </c>
      <c r="U175" s="9">
        <v>2327.16</v>
      </c>
      <c r="V175" s="8" t="s">
        <v>318</v>
      </c>
      <c r="W175" s="9">
        <v>0</v>
      </c>
      <c r="X175" s="9">
        <f>U175+IF(V175 = "", 0, V175)+W175</f>
        <v>2327.16</v>
      </c>
      <c r="Y175" s="9">
        <f>T175-X175</f>
        <v>-1127.1599999999999</v>
      </c>
      <c r="Z175" s="7">
        <f t="shared" si="58"/>
        <v>-0.93929999999999991</v>
      </c>
      <c r="AA175" s="8" t="s">
        <v>318</v>
      </c>
    </row>
    <row r="176" spans="1:27" hidden="1" outlineLevel="1" x14ac:dyDescent="0.25">
      <c r="A176" t="s">
        <v>318</v>
      </c>
      <c r="B176" s="8" t="s">
        <v>318</v>
      </c>
      <c r="C176" s="8" t="s">
        <v>288</v>
      </c>
      <c r="D176" s="9">
        <v>133.83000000000001</v>
      </c>
      <c r="E176" s="9">
        <v>0</v>
      </c>
      <c r="F176" s="9">
        <v>0</v>
      </c>
      <c r="G176" s="9">
        <v>-133.83000000000001</v>
      </c>
      <c r="H176" s="7">
        <f t="shared" si="56"/>
        <v>0</v>
      </c>
      <c r="I176" s="8" t="s">
        <v>318</v>
      </c>
      <c r="J176" s="9">
        <v>247.77</v>
      </c>
      <c r="K176" s="9">
        <v>0</v>
      </c>
      <c r="L176" s="9">
        <v>0</v>
      </c>
      <c r="M176" s="9">
        <v>-247.77</v>
      </c>
      <c r="N176" s="7">
        <f t="shared" si="57"/>
        <v>0</v>
      </c>
      <c r="O176" s="8" t="s">
        <v>318</v>
      </c>
      <c r="P176" s="9">
        <v>0</v>
      </c>
      <c r="Q176" s="9">
        <v>0</v>
      </c>
      <c r="R176" s="9">
        <v>0</v>
      </c>
      <c r="S176" s="8" t="s">
        <v>318</v>
      </c>
      <c r="T176" s="9">
        <v>0</v>
      </c>
      <c r="U176" s="9">
        <v>247.77</v>
      </c>
      <c r="V176" s="8" t="s">
        <v>318</v>
      </c>
      <c r="W176" s="9">
        <v>0</v>
      </c>
      <c r="X176" s="9">
        <f>U176+IF(V176 = "", 0, V176)+W176</f>
        <v>247.77</v>
      </c>
      <c r="Y176" s="9">
        <f>T176-X176</f>
        <v>-247.77</v>
      </c>
      <c r="Z176" s="7">
        <f t="shared" si="58"/>
        <v>0</v>
      </c>
      <c r="AA176" s="8" t="s">
        <v>318</v>
      </c>
    </row>
    <row r="177" spans="1:27" hidden="1" outlineLevel="1" x14ac:dyDescent="0.25">
      <c r="A177" t="s">
        <v>318</v>
      </c>
      <c r="B177" s="8" t="s">
        <v>318</v>
      </c>
      <c r="C177" s="8" t="s">
        <v>289</v>
      </c>
      <c r="D177" s="9">
        <v>0</v>
      </c>
      <c r="E177" s="9">
        <v>0</v>
      </c>
      <c r="F177" s="9">
        <v>0</v>
      </c>
      <c r="G177" s="9">
        <v>0</v>
      </c>
      <c r="H177" s="7">
        <f t="shared" si="56"/>
        <v>0</v>
      </c>
      <c r="I177" s="8" t="s">
        <v>318</v>
      </c>
      <c r="J177" s="9">
        <v>394.41</v>
      </c>
      <c r="K177" s="9">
        <v>400</v>
      </c>
      <c r="L177" s="9">
        <v>0</v>
      </c>
      <c r="M177" s="9">
        <v>5.59</v>
      </c>
      <c r="N177" s="7">
        <f t="shared" si="57"/>
        <v>0.98602500000000004</v>
      </c>
      <c r="O177" s="8" t="s">
        <v>318</v>
      </c>
      <c r="P177" s="9">
        <v>400</v>
      </c>
      <c r="Q177" s="9">
        <v>400</v>
      </c>
      <c r="R177" s="9">
        <v>0</v>
      </c>
      <c r="S177" s="8" t="s">
        <v>318</v>
      </c>
      <c r="T177" s="9">
        <v>400</v>
      </c>
      <c r="U177" s="9">
        <v>394.41</v>
      </c>
      <c r="V177" s="8" t="s">
        <v>318</v>
      </c>
      <c r="W177" s="9">
        <v>0</v>
      </c>
      <c r="X177" s="9">
        <f>U177+IF(V177 = "", 0, V177)+W177</f>
        <v>394.41</v>
      </c>
      <c r="Y177" s="9">
        <f>T177-X177</f>
        <v>5.589999999999975</v>
      </c>
      <c r="Z177" s="7">
        <f t="shared" si="58"/>
        <v>1.3974999999999937E-2</v>
      </c>
      <c r="AA177" s="8" t="s">
        <v>318</v>
      </c>
    </row>
    <row r="178" spans="1:27" collapsed="1" x14ac:dyDescent="0.25">
      <c r="A178" t="s">
        <v>318</v>
      </c>
      <c r="B178" s="25" t="s">
        <v>290</v>
      </c>
      <c r="C178" s="25"/>
      <c r="D178" s="16">
        <f>SUM(D179:D180)</f>
        <v>83.16</v>
      </c>
      <c r="E178" s="16">
        <f>SUM(E179:E180)</f>
        <v>1960.83</v>
      </c>
      <c r="F178" s="16">
        <f>SUM(F179:F180)</f>
        <v>0</v>
      </c>
      <c r="G178" s="16">
        <f>SUM(G179:G180)</f>
        <v>1877.6699999999998</v>
      </c>
      <c r="H178" s="17">
        <f t="shared" si="56"/>
        <v>4.2410611832744298E-2</v>
      </c>
      <c r="I178" s="15" t="s">
        <v>318</v>
      </c>
      <c r="J178" s="16">
        <f>SUM(J179:J180)</f>
        <v>78372.98</v>
      </c>
      <c r="K178" s="16">
        <f>SUM(K179:K180)</f>
        <v>79530</v>
      </c>
      <c r="L178" s="16">
        <f>SUM(L179:L180)</f>
        <v>0</v>
      </c>
      <c r="M178" s="16">
        <f>SUM(M179:M180)</f>
        <v>1157.02</v>
      </c>
      <c r="N178" s="17">
        <f t="shared" si="57"/>
        <v>0.98545177920281646</v>
      </c>
      <c r="O178" s="15" t="s">
        <v>318</v>
      </c>
      <c r="P178" s="16">
        <f>SUM(P179:P180)</f>
        <v>73724</v>
      </c>
      <c r="Q178" s="16">
        <f>SUM(Q179:Q180)</f>
        <v>79530</v>
      </c>
      <c r="R178" s="16">
        <f>SUM(R179:R180)</f>
        <v>-5806</v>
      </c>
      <c r="S178" s="15" t="s">
        <v>318</v>
      </c>
      <c r="T178" s="16">
        <f t="shared" ref="T178:Y178" si="63">SUM(T179:T180)</f>
        <v>79530</v>
      </c>
      <c r="U178" s="16">
        <f t="shared" si="63"/>
        <v>78372.98</v>
      </c>
      <c r="V178" s="16">
        <f t="shared" si="63"/>
        <v>0</v>
      </c>
      <c r="W178" s="16">
        <f t="shared" si="63"/>
        <v>0</v>
      </c>
      <c r="X178" s="16">
        <f t="shared" si="63"/>
        <v>78372.98</v>
      </c>
      <c r="Y178" s="16">
        <f t="shared" si="63"/>
        <v>1157.02</v>
      </c>
      <c r="Z178" s="17">
        <f t="shared" si="58"/>
        <v>1.4548220797183452E-2</v>
      </c>
      <c r="AA178" s="16"/>
    </row>
    <row r="179" spans="1:27" hidden="1" outlineLevel="1" x14ac:dyDescent="0.25">
      <c r="A179" t="s">
        <v>318</v>
      </c>
      <c r="B179" s="8" t="s">
        <v>318</v>
      </c>
      <c r="C179" s="8" t="s">
        <v>291</v>
      </c>
      <c r="D179" s="9">
        <v>0</v>
      </c>
      <c r="E179" s="9">
        <v>1960.83</v>
      </c>
      <c r="F179" s="9">
        <v>0</v>
      </c>
      <c r="G179" s="9">
        <v>1960.83</v>
      </c>
      <c r="H179" s="7">
        <f t="shared" si="56"/>
        <v>0</v>
      </c>
      <c r="I179" s="8" t="s">
        <v>318</v>
      </c>
      <c r="J179" s="9">
        <v>76273</v>
      </c>
      <c r="K179" s="9">
        <v>77030</v>
      </c>
      <c r="L179" s="9">
        <v>0</v>
      </c>
      <c r="M179" s="9">
        <v>757</v>
      </c>
      <c r="N179" s="7">
        <f t="shared" si="57"/>
        <v>0.99017266000259641</v>
      </c>
      <c r="O179" s="8" t="s">
        <v>318</v>
      </c>
      <c r="P179" s="9">
        <v>71224</v>
      </c>
      <c r="Q179" s="9">
        <v>77030</v>
      </c>
      <c r="R179" s="9">
        <v>-5806</v>
      </c>
      <c r="S179" s="8" t="s">
        <v>318</v>
      </c>
      <c r="T179" s="9">
        <v>77030</v>
      </c>
      <c r="U179" s="9">
        <v>76273</v>
      </c>
      <c r="V179" s="8" t="s">
        <v>318</v>
      </c>
      <c r="W179" s="9">
        <v>0</v>
      </c>
      <c r="X179" s="9">
        <f>U179+IF(V179 = "", 0, V179)+W179</f>
        <v>76273</v>
      </c>
      <c r="Y179" s="9">
        <f>T179-X179</f>
        <v>757</v>
      </c>
      <c r="Z179" s="7">
        <f t="shared" si="58"/>
        <v>9.8273399974036085E-3</v>
      </c>
      <c r="AA179" s="8" t="s">
        <v>318</v>
      </c>
    </row>
    <row r="180" spans="1:27" hidden="1" outlineLevel="1" x14ac:dyDescent="0.25">
      <c r="A180" t="s">
        <v>318</v>
      </c>
      <c r="B180" s="8" t="s">
        <v>318</v>
      </c>
      <c r="C180" s="8" t="s">
        <v>292</v>
      </c>
      <c r="D180" s="9">
        <v>83.16</v>
      </c>
      <c r="E180" s="9">
        <v>0</v>
      </c>
      <c r="F180" s="9">
        <v>0</v>
      </c>
      <c r="G180" s="9">
        <v>-83.16</v>
      </c>
      <c r="H180" s="7">
        <f t="shared" si="56"/>
        <v>0</v>
      </c>
      <c r="I180" s="8" t="s">
        <v>318</v>
      </c>
      <c r="J180" s="9">
        <v>2099.98</v>
      </c>
      <c r="K180" s="9">
        <v>2500</v>
      </c>
      <c r="L180" s="9">
        <v>0</v>
      </c>
      <c r="M180" s="9">
        <v>400.02</v>
      </c>
      <c r="N180" s="7">
        <f t="shared" si="57"/>
        <v>0.83999199999999996</v>
      </c>
      <c r="O180" s="8" t="s">
        <v>318</v>
      </c>
      <c r="P180" s="9">
        <v>2500</v>
      </c>
      <c r="Q180" s="9">
        <v>2500</v>
      </c>
      <c r="R180" s="9">
        <v>0</v>
      </c>
      <c r="S180" s="8" t="s">
        <v>318</v>
      </c>
      <c r="T180" s="9">
        <v>2500</v>
      </c>
      <c r="U180" s="9">
        <v>2099.98</v>
      </c>
      <c r="V180" s="8" t="s">
        <v>318</v>
      </c>
      <c r="W180" s="9">
        <v>0</v>
      </c>
      <c r="X180" s="9">
        <f>U180+IF(V180 = "", 0, V180)+W180</f>
        <v>2099.98</v>
      </c>
      <c r="Y180" s="9">
        <f>T180-X180</f>
        <v>400.02</v>
      </c>
      <c r="Z180" s="7">
        <f t="shared" si="58"/>
        <v>0.16000799999999998</v>
      </c>
      <c r="AA180" s="8" t="s">
        <v>318</v>
      </c>
    </row>
    <row r="181" spans="1:27" collapsed="1" x14ac:dyDescent="0.25">
      <c r="A181" t="s">
        <v>318</v>
      </c>
      <c r="B181" s="25" t="s">
        <v>293</v>
      </c>
      <c r="C181" s="25"/>
      <c r="D181" s="16">
        <f>SUM(D182:D182)</f>
        <v>0</v>
      </c>
      <c r="E181" s="16">
        <f>SUM(E182:E182)</f>
        <v>0</v>
      </c>
      <c r="F181" s="16">
        <f>SUM(F182:F182)</f>
        <v>0</v>
      </c>
      <c r="G181" s="16">
        <f>SUM(G182:G182)</f>
        <v>0</v>
      </c>
      <c r="H181" s="17">
        <f t="shared" si="56"/>
        <v>0</v>
      </c>
      <c r="I181" s="15" t="s">
        <v>318</v>
      </c>
      <c r="J181" s="16">
        <f>SUM(J182:J182)</f>
        <v>24.4</v>
      </c>
      <c r="K181" s="16">
        <f>SUM(K182:K182)</f>
        <v>0</v>
      </c>
      <c r="L181" s="16">
        <f>SUM(L182:L182)</f>
        <v>0</v>
      </c>
      <c r="M181" s="16">
        <f>SUM(M182:M182)</f>
        <v>-24.4</v>
      </c>
      <c r="N181" s="17">
        <f t="shared" si="57"/>
        <v>0</v>
      </c>
      <c r="O181" s="15" t="s">
        <v>318</v>
      </c>
      <c r="P181" s="16">
        <f>SUM(P182:P182)</f>
        <v>0</v>
      </c>
      <c r="Q181" s="16">
        <f>SUM(Q182:Q182)</f>
        <v>0</v>
      </c>
      <c r="R181" s="16">
        <f>SUM(R182:R182)</f>
        <v>0</v>
      </c>
      <c r="S181" s="15" t="s">
        <v>318</v>
      </c>
      <c r="T181" s="16">
        <f t="shared" ref="T181:Y181" si="64">SUM(T182:T182)</f>
        <v>0</v>
      </c>
      <c r="U181" s="16">
        <f t="shared" si="64"/>
        <v>24.4</v>
      </c>
      <c r="V181" s="16">
        <f t="shared" si="64"/>
        <v>0</v>
      </c>
      <c r="W181" s="16">
        <f t="shared" si="64"/>
        <v>0</v>
      </c>
      <c r="X181" s="16">
        <f t="shared" si="64"/>
        <v>24.4</v>
      </c>
      <c r="Y181" s="16">
        <f t="shared" si="64"/>
        <v>-24.4</v>
      </c>
      <c r="Z181" s="17">
        <f t="shared" si="58"/>
        <v>0</v>
      </c>
      <c r="AA181" s="16"/>
    </row>
    <row r="182" spans="1:27" hidden="1" outlineLevel="1" x14ac:dyDescent="0.25">
      <c r="A182" t="s">
        <v>318</v>
      </c>
      <c r="B182" s="8" t="s">
        <v>318</v>
      </c>
      <c r="C182" s="8" t="s">
        <v>294</v>
      </c>
      <c r="D182" s="9">
        <v>0</v>
      </c>
      <c r="E182" s="9">
        <v>0</v>
      </c>
      <c r="F182" s="9">
        <v>0</v>
      </c>
      <c r="G182" s="9">
        <v>0</v>
      </c>
      <c r="H182" s="7">
        <f t="shared" si="56"/>
        <v>0</v>
      </c>
      <c r="I182" s="8" t="s">
        <v>318</v>
      </c>
      <c r="J182" s="9">
        <v>24.4</v>
      </c>
      <c r="K182" s="9">
        <v>0</v>
      </c>
      <c r="L182" s="9">
        <v>0</v>
      </c>
      <c r="M182" s="9">
        <v>-24.4</v>
      </c>
      <c r="N182" s="7">
        <f t="shared" si="57"/>
        <v>0</v>
      </c>
      <c r="O182" s="8" t="s">
        <v>318</v>
      </c>
      <c r="P182" s="9">
        <v>0</v>
      </c>
      <c r="Q182" s="9">
        <v>0</v>
      </c>
      <c r="R182" s="9">
        <v>0</v>
      </c>
      <c r="S182" s="8" t="s">
        <v>318</v>
      </c>
      <c r="T182" s="9">
        <v>0</v>
      </c>
      <c r="U182" s="9">
        <v>24.4</v>
      </c>
      <c r="V182" s="8" t="s">
        <v>318</v>
      </c>
      <c r="W182" s="9">
        <v>0</v>
      </c>
      <c r="X182" s="9">
        <f>U182+IF(V182 = "", 0, V182)+W182</f>
        <v>24.4</v>
      </c>
      <c r="Y182" s="9">
        <f>T182-X182</f>
        <v>-24.4</v>
      </c>
      <c r="Z182" s="7">
        <f t="shared" si="58"/>
        <v>0</v>
      </c>
      <c r="AA182" s="8" t="s">
        <v>318</v>
      </c>
    </row>
    <row r="183" spans="1:27" collapsed="1" x14ac:dyDescent="0.25">
      <c r="A183" t="s">
        <v>318</v>
      </c>
      <c r="B183" s="25" t="s">
        <v>296</v>
      </c>
      <c r="C183" s="25"/>
      <c r="D183" s="16">
        <f>SUM(D184:D185)</f>
        <v>0</v>
      </c>
      <c r="E183" s="16">
        <f>SUM(E184:E185)</f>
        <v>0</v>
      </c>
      <c r="F183" s="16">
        <f>SUM(F184:F185)</f>
        <v>0</v>
      </c>
      <c r="G183" s="16">
        <f>SUM(G184:G185)</f>
        <v>0</v>
      </c>
      <c r="H183" s="17">
        <f t="shared" si="56"/>
        <v>0</v>
      </c>
      <c r="I183" s="15" t="s">
        <v>318</v>
      </c>
      <c r="J183" s="16">
        <f>SUM(J184:J185)</f>
        <v>12030.09</v>
      </c>
      <c r="K183" s="16">
        <f>SUM(K184:K185)</f>
        <v>12030</v>
      </c>
      <c r="L183" s="16">
        <f>SUM(L184:L185)</f>
        <v>0</v>
      </c>
      <c r="M183" s="16">
        <f>SUM(M184:M185)</f>
        <v>-0.09</v>
      </c>
      <c r="N183" s="17">
        <f t="shared" si="57"/>
        <v>1.0000074812967581</v>
      </c>
      <c r="O183" s="15" t="s">
        <v>318</v>
      </c>
      <c r="P183" s="16">
        <f>SUM(P184:P185)</f>
        <v>13066.57</v>
      </c>
      <c r="Q183" s="16">
        <f>SUM(Q184:Q185)</f>
        <v>12030</v>
      </c>
      <c r="R183" s="16">
        <f>SUM(R184:R185)</f>
        <v>1036.57</v>
      </c>
      <c r="S183" s="15" t="s">
        <v>318</v>
      </c>
      <c r="T183" s="16">
        <f t="shared" ref="T183:Y183" si="65">SUM(T184:T185)</f>
        <v>12030</v>
      </c>
      <c r="U183" s="16">
        <f t="shared" si="65"/>
        <v>12030.09</v>
      </c>
      <c r="V183" s="16">
        <f t="shared" si="65"/>
        <v>0</v>
      </c>
      <c r="W183" s="16">
        <f t="shared" si="65"/>
        <v>0</v>
      </c>
      <c r="X183" s="16">
        <f t="shared" si="65"/>
        <v>12030.09</v>
      </c>
      <c r="Y183" s="16">
        <f t="shared" si="65"/>
        <v>-9.0000000000145519E-2</v>
      </c>
      <c r="Z183" s="17">
        <f t="shared" si="58"/>
        <v>-7.4812967581168348E-6</v>
      </c>
      <c r="AA183" s="16"/>
    </row>
    <row r="184" spans="1:27" hidden="1" outlineLevel="1" x14ac:dyDescent="0.25">
      <c r="A184" t="s">
        <v>318</v>
      </c>
      <c r="B184" s="8" t="s">
        <v>318</v>
      </c>
      <c r="C184" s="8" t="s">
        <v>297</v>
      </c>
      <c r="D184" s="9">
        <v>0</v>
      </c>
      <c r="E184" s="9">
        <v>0</v>
      </c>
      <c r="F184" s="9">
        <v>0</v>
      </c>
      <c r="G184" s="9">
        <v>0</v>
      </c>
      <c r="H184" s="7">
        <f t="shared" si="56"/>
        <v>0</v>
      </c>
      <c r="I184" s="8" t="s">
        <v>318</v>
      </c>
      <c r="J184" s="9">
        <v>5536.25</v>
      </c>
      <c r="K184" s="9">
        <v>5536</v>
      </c>
      <c r="L184" s="9">
        <v>0</v>
      </c>
      <c r="M184" s="9">
        <v>-0.25</v>
      </c>
      <c r="N184" s="7">
        <f t="shared" si="57"/>
        <v>1.0000451589595376</v>
      </c>
      <c r="O184" s="8" t="s">
        <v>318</v>
      </c>
      <c r="P184" s="9">
        <v>5867.9</v>
      </c>
      <c r="Q184" s="9">
        <v>5536</v>
      </c>
      <c r="R184" s="9">
        <v>331.9</v>
      </c>
      <c r="S184" s="8" t="s">
        <v>318</v>
      </c>
      <c r="T184" s="9">
        <v>5536</v>
      </c>
      <c r="U184" s="9">
        <v>5536.25</v>
      </c>
      <c r="V184" s="8" t="s">
        <v>318</v>
      </c>
      <c r="W184" s="9">
        <v>0</v>
      </c>
      <c r="X184" s="9">
        <f>U184+IF(V184 = "", 0, V184)+W184</f>
        <v>5536.25</v>
      </c>
      <c r="Y184" s="9">
        <f>T184-X184</f>
        <v>-0.25</v>
      </c>
      <c r="Z184" s="7">
        <f t="shared" si="58"/>
        <v>-4.5158959537572252E-5</v>
      </c>
      <c r="AA184" s="8" t="s">
        <v>318</v>
      </c>
    </row>
    <row r="185" spans="1:27" hidden="1" outlineLevel="1" x14ac:dyDescent="0.25">
      <c r="A185" t="s">
        <v>318</v>
      </c>
      <c r="B185" s="8" t="s">
        <v>318</v>
      </c>
      <c r="C185" s="8" t="s">
        <v>298</v>
      </c>
      <c r="D185" s="9">
        <v>0</v>
      </c>
      <c r="E185" s="9">
        <v>0</v>
      </c>
      <c r="F185" s="9">
        <v>0</v>
      </c>
      <c r="G185" s="9">
        <v>0</v>
      </c>
      <c r="H185" s="7">
        <f t="shared" ref="H185:H191" si="66">IF(E185&lt;&gt;0, (D185+F185)/E185, 0)</f>
        <v>0</v>
      </c>
      <c r="I185" s="8" t="s">
        <v>318</v>
      </c>
      <c r="J185" s="9">
        <v>6493.84</v>
      </c>
      <c r="K185" s="9">
        <v>6494</v>
      </c>
      <c r="L185" s="9">
        <v>0</v>
      </c>
      <c r="M185" s="9">
        <v>0.16</v>
      </c>
      <c r="N185" s="7">
        <f t="shared" ref="N185:N191" si="67">IF(K185&lt;&gt;0, (J185+L185)/K185, 0)</f>
        <v>0.99997536187249769</v>
      </c>
      <c r="O185" s="8" t="s">
        <v>318</v>
      </c>
      <c r="P185" s="9">
        <v>7198.67</v>
      </c>
      <c r="Q185" s="9">
        <v>6494</v>
      </c>
      <c r="R185" s="9">
        <v>704.67</v>
      </c>
      <c r="S185" s="8" t="s">
        <v>318</v>
      </c>
      <c r="T185" s="9">
        <v>6494</v>
      </c>
      <c r="U185" s="9">
        <v>6493.84</v>
      </c>
      <c r="V185" s="8" t="s">
        <v>318</v>
      </c>
      <c r="W185" s="9">
        <v>0</v>
      </c>
      <c r="X185" s="9">
        <f>U185+IF(V185 = "", 0, V185)+W185</f>
        <v>6493.84</v>
      </c>
      <c r="Y185" s="9">
        <f>T185-X185</f>
        <v>0.15999999999985448</v>
      </c>
      <c r="Z185" s="7">
        <f t="shared" ref="Z185:Z216" si="68">IF(T185&lt;&gt;0, Y185/T185, 0)</f>
        <v>2.4638127502287415E-5</v>
      </c>
      <c r="AA185" s="8" t="s">
        <v>318</v>
      </c>
    </row>
    <row r="186" spans="1:27" collapsed="1" x14ac:dyDescent="0.25">
      <c r="A186" t="s">
        <v>318</v>
      </c>
      <c r="B186" s="25" t="s">
        <v>301</v>
      </c>
      <c r="C186" s="25"/>
      <c r="D186" s="16">
        <f>SUM(D187:D187)</f>
        <v>4616.3</v>
      </c>
      <c r="E186" s="16">
        <f>SUM(E187:E187)</f>
        <v>4616.0200000000004</v>
      </c>
      <c r="F186" s="16">
        <f>SUM(F187:F187)</f>
        <v>0</v>
      </c>
      <c r="G186" s="16">
        <f>SUM(G187:G187)</f>
        <v>-0.28000000000000003</v>
      </c>
      <c r="H186" s="17">
        <f t="shared" si="66"/>
        <v>1.0000606583160385</v>
      </c>
      <c r="I186" s="15" t="s">
        <v>318</v>
      </c>
      <c r="J186" s="16">
        <f>SUM(J187:J187)</f>
        <v>55392.3</v>
      </c>
      <c r="K186" s="16">
        <f>SUM(K187:K187)</f>
        <v>55392.3</v>
      </c>
      <c r="L186" s="16">
        <f>SUM(L187:L187)</f>
        <v>0</v>
      </c>
      <c r="M186" s="16">
        <f>SUM(M187:M187)</f>
        <v>0</v>
      </c>
      <c r="N186" s="17">
        <f t="shared" si="67"/>
        <v>1</v>
      </c>
      <c r="O186" s="15" t="s">
        <v>318</v>
      </c>
      <c r="P186" s="16">
        <f>SUM(P187:P187)</f>
        <v>55392.3</v>
      </c>
      <c r="Q186" s="16">
        <f>SUM(Q187:Q187)</f>
        <v>55392.3</v>
      </c>
      <c r="R186" s="16">
        <f>SUM(R187:R187)</f>
        <v>0</v>
      </c>
      <c r="S186" s="15" t="s">
        <v>318</v>
      </c>
      <c r="T186" s="16">
        <f t="shared" ref="T186:Y186" si="69">SUM(T187:T187)</f>
        <v>55392.3</v>
      </c>
      <c r="U186" s="16">
        <f t="shared" si="69"/>
        <v>55392.3</v>
      </c>
      <c r="V186" s="16">
        <f t="shared" si="69"/>
        <v>0</v>
      </c>
      <c r="W186" s="16">
        <f t="shared" si="69"/>
        <v>0</v>
      </c>
      <c r="X186" s="16">
        <f t="shared" si="69"/>
        <v>55392.3</v>
      </c>
      <c r="Y186" s="16">
        <f t="shared" si="69"/>
        <v>0</v>
      </c>
      <c r="Z186" s="17">
        <f t="shared" si="68"/>
        <v>0</v>
      </c>
      <c r="AA186" s="16"/>
    </row>
    <row r="187" spans="1:27" hidden="1" outlineLevel="1" x14ac:dyDescent="0.25">
      <c r="A187" t="s">
        <v>318</v>
      </c>
      <c r="B187" s="8" t="s">
        <v>318</v>
      </c>
      <c r="C187" s="8" t="s">
        <v>302</v>
      </c>
      <c r="D187" s="9">
        <v>4616.3</v>
      </c>
      <c r="E187" s="9">
        <v>4616.0200000000004</v>
      </c>
      <c r="F187" s="9">
        <v>0</v>
      </c>
      <c r="G187" s="9">
        <v>-0.28000000000000003</v>
      </c>
      <c r="H187" s="7">
        <f t="shared" si="66"/>
        <v>1.0000606583160385</v>
      </c>
      <c r="I187" s="8" t="s">
        <v>318</v>
      </c>
      <c r="J187" s="9">
        <v>55392.3</v>
      </c>
      <c r="K187" s="9">
        <v>55392.3</v>
      </c>
      <c r="L187" s="9">
        <v>0</v>
      </c>
      <c r="M187" s="9">
        <v>0</v>
      </c>
      <c r="N187" s="7">
        <f t="shared" si="67"/>
        <v>1</v>
      </c>
      <c r="O187" s="8" t="s">
        <v>318</v>
      </c>
      <c r="P187" s="9">
        <v>55392.3</v>
      </c>
      <c r="Q187" s="9">
        <v>55392.3</v>
      </c>
      <c r="R187" s="9">
        <v>0</v>
      </c>
      <c r="S187" s="8" t="s">
        <v>318</v>
      </c>
      <c r="T187" s="9">
        <v>55392.3</v>
      </c>
      <c r="U187" s="9">
        <v>55392.3</v>
      </c>
      <c r="V187" s="8" t="s">
        <v>318</v>
      </c>
      <c r="W187" s="9">
        <v>0</v>
      </c>
      <c r="X187" s="9">
        <f>U187+IF(V187 = "", 0, V187)+W187</f>
        <v>55392.3</v>
      </c>
      <c r="Y187" s="9">
        <f>T187-X187</f>
        <v>0</v>
      </c>
      <c r="Z187" s="7">
        <f t="shared" si="68"/>
        <v>0</v>
      </c>
      <c r="AA187" s="8" t="s">
        <v>318</v>
      </c>
    </row>
    <row r="188" spans="1:27" collapsed="1" x14ac:dyDescent="0.25">
      <c r="A188" t="s">
        <v>318</v>
      </c>
      <c r="B188" s="25" t="s">
        <v>303</v>
      </c>
      <c r="C188" s="25"/>
      <c r="D188" s="16">
        <f>SUM(D189:D190)</f>
        <v>0</v>
      </c>
      <c r="E188" s="16">
        <f>SUM(E189:E190)</f>
        <v>6351</v>
      </c>
      <c r="F188" s="16">
        <f>SUM(F189:F190)</f>
        <v>0</v>
      </c>
      <c r="G188" s="16">
        <f>SUM(G189:G190)</f>
        <v>6351</v>
      </c>
      <c r="H188" s="17">
        <f t="shared" si="66"/>
        <v>0</v>
      </c>
      <c r="I188" s="15" t="s">
        <v>318</v>
      </c>
      <c r="J188" s="16">
        <f>SUM(J189:J190)</f>
        <v>2971.65</v>
      </c>
      <c r="K188" s="16">
        <f>SUM(K189:K190)</f>
        <v>6351</v>
      </c>
      <c r="L188" s="16">
        <f>SUM(L189:L190)</f>
        <v>0</v>
      </c>
      <c r="M188" s="16">
        <f>SUM(M189:M190)</f>
        <v>3379.35</v>
      </c>
      <c r="N188" s="17">
        <f t="shared" si="67"/>
        <v>0.46790269248937177</v>
      </c>
      <c r="O188" s="15" t="s">
        <v>318</v>
      </c>
      <c r="P188" s="16">
        <f>SUM(P189:P190)</f>
        <v>6396</v>
      </c>
      <c r="Q188" s="16">
        <f>SUM(Q189:Q190)</f>
        <v>6351</v>
      </c>
      <c r="R188" s="16">
        <f>SUM(R189:R190)</f>
        <v>45</v>
      </c>
      <c r="S188" s="15" t="s">
        <v>318</v>
      </c>
      <c r="T188" s="16">
        <f t="shared" ref="T188:Y188" si="70">SUM(T189:T190)</f>
        <v>6351</v>
      </c>
      <c r="U188" s="16">
        <f t="shared" si="70"/>
        <v>2971.65</v>
      </c>
      <c r="V188" s="16">
        <f t="shared" si="70"/>
        <v>0</v>
      </c>
      <c r="W188" s="16">
        <f t="shared" si="70"/>
        <v>0</v>
      </c>
      <c r="X188" s="16">
        <f t="shared" si="70"/>
        <v>2971.65</v>
      </c>
      <c r="Y188" s="16">
        <f t="shared" si="70"/>
        <v>3379.35</v>
      </c>
      <c r="Z188" s="17">
        <f t="shared" si="68"/>
        <v>0.53209730751062823</v>
      </c>
      <c r="AA188" s="16"/>
    </row>
    <row r="189" spans="1:27" hidden="1" outlineLevel="1" x14ac:dyDescent="0.25">
      <c r="A189" t="s">
        <v>318</v>
      </c>
      <c r="B189" s="8" t="s">
        <v>318</v>
      </c>
      <c r="C189" s="8" t="s">
        <v>304</v>
      </c>
      <c r="D189" s="9">
        <v>0</v>
      </c>
      <c r="E189" s="9">
        <v>6351</v>
      </c>
      <c r="F189" s="9">
        <v>0</v>
      </c>
      <c r="G189" s="9">
        <v>6351</v>
      </c>
      <c r="H189" s="7">
        <f t="shared" si="66"/>
        <v>0</v>
      </c>
      <c r="I189" s="8" t="s">
        <v>318</v>
      </c>
      <c r="J189" s="9">
        <v>0</v>
      </c>
      <c r="K189" s="9">
        <v>6351</v>
      </c>
      <c r="L189" s="9">
        <v>0</v>
      </c>
      <c r="M189" s="9">
        <v>6351</v>
      </c>
      <c r="N189" s="7">
        <f t="shared" si="67"/>
        <v>0</v>
      </c>
      <c r="O189" s="8" t="s">
        <v>318</v>
      </c>
      <c r="P189" s="9">
        <v>6396</v>
      </c>
      <c r="Q189" s="9">
        <v>6351</v>
      </c>
      <c r="R189" s="9">
        <v>45</v>
      </c>
      <c r="S189" s="8" t="s">
        <v>318</v>
      </c>
      <c r="T189" s="9">
        <v>6351</v>
      </c>
      <c r="U189" s="9">
        <v>0</v>
      </c>
      <c r="V189" s="8" t="s">
        <v>318</v>
      </c>
      <c r="W189" s="9">
        <v>0</v>
      </c>
      <c r="X189" s="9">
        <f>U189+IF(V189 = "", 0, V189)+W189</f>
        <v>0</v>
      </c>
      <c r="Y189" s="9">
        <f>T189-X189</f>
        <v>6351</v>
      </c>
      <c r="Z189" s="7">
        <f t="shared" si="68"/>
        <v>1</v>
      </c>
      <c r="AA189" s="8" t="s">
        <v>318</v>
      </c>
    </row>
    <row r="190" spans="1:27" hidden="1" outlineLevel="1" x14ac:dyDescent="0.25">
      <c r="A190" t="s">
        <v>318</v>
      </c>
      <c r="B190" s="8" t="s">
        <v>318</v>
      </c>
      <c r="C190" s="8" t="s">
        <v>308</v>
      </c>
      <c r="D190" s="9">
        <v>0</v>
      </c>
      <c r="E190" s="9">
        <v>0</v>
      </c>
      <c r="F190" s="9">
        <v>0</v>
      </c>
      <c r="G190" s="9">
        <v>0</v>
      </c>
      <c r="H190" s="7">
        <f t="shared" si="66"/>
        <v>0</v>
      </c>
      <c r="I190" s="8" t="s">
        <v>318</v>
      </c>
      <c r="J190" s="9">
        <v>2971.65</v>
      </c>
      <c r="K190" s="9">
        <v>0</v>
      </c>
      <c r="L190" s="9">
        <v>0</v>
      </c>
      <c r="M190" s="9">
        <v>-2971.65</v>
      </c>
      <c r="N190" s="7">
        <f t="shared" si="67"/>
        <v>0</v>
      </c>
      <c r="O190" s="8" t="s">
        <v>318</v>
      </c>
      <c r="P190" s="9">
        <v>0</v>
      </c>
      <c r="Q190" s="9">
        <v>0</v>
      </c>
      <c r="R190" s="9">
        <v>0</v>
      </c>
      <c r="S190" s="8" t="s">
        <v>318</v>
      </c>
      <c r="T190" s="9">
        <v>0</v>
      </c>
      <c r="U190" s="9">
        <v>2971.65</v>
      </c>
      <c r="V190" s="8" t="s">
        <v>318</v>
      </c>
      <c r="W190" s="9">
        <v>0</v>
      </c>
      <c r="X190" s="9">
        <f>U190+IF(V190 = "", 0, V190)+W190</f>
        <v>2971.65</v>
      </c>
      <c r="Y190" s="9">
        <f>T190-X190</f>
        <v>-2971.65</v>
      </c>
      <c r="Z190" s="7">
        <f t="shared" si="68"/>
        <v>0</v>
      </c>
      <c r="AA190" s="8" t="s">
        <v>318</v>
      </c>
    </row>
    <row r="191" spans="1:27" x14ac:dyDescent="0.25">
      <c r="A191" s="18" t="s">
        <v>318</v>
      </c>
      <c r="B191" s="27" t="s">
        <v>314</v>
      </c>
      <c r="C191" s="27"/>
      <c r="D191" s="11">
        <f>D89+D100+D103+D107+D118+D122+D134+D136+D140+D149+D162+D174+D178+D181+D183+D186+D188</f>
        <v>21132.35</v>
      </c>
      <c r="E191" s="11">
        <f>E89+E100+E103+E107+E118+E122+E134+E136+E140+E149+E162+E174+E178+E181+E183+E186+E188</f>
        <v>23749.54</v>
      </c>
      <c r="F191" s="11">
        <f>F89+F100+F103+F107+F118+F122+F134+F136+F140+F149+F162+F174+F178+F181+F183+F186+F188</f>
        <v>0</v>
      </c>
      <c r="G191" s="11">
        <f>G89+G100+G103+G107+G118+G122+G134+G136+G140+G149+G162+G174+G178+G181+G183+G186+G188</f>
        <v>2617.19</v>
      </c>
      <c r="H191" s="12">
        <f t="shared" si="66"/>
        <v>0.88980039192338034</v>
      </c>
      <c r="I191" s="19" t="s">
        <v>318</v>
      </c>
      <c r="J191" s="11">
        <f>J89+J100+J103+J107+J118+J122+J134+J136+J140+J149+J162+J174+J178+J181+J183+J186+J188</f>
        <v>312846.96000000002</v>
      </c>
      <c r="K191" s="11">
        <f>K89+K100+K103+K107+K118+K122+K134+K136+K140+K149+K162+K174+K178+K181+K183+K186+K188</f>
        <v>318480.33</v>
      </c>
      <c r="L191" s="11">
        <f>L89+L100+L103+L107+L118+L122+L134+L136+L140+L149+L162+L174+L178+L181+L183+L186+L188</f>
        <v>0</v>
      </c>
      <c r="M191" s="11">
        <f>M89+M100+M103+M107+M118+M122+M134+M136+M140+M149+M162+M174+M178+M181+M183+M186+M188</f>
        <v>5633.3699999999972</v>
      </c>
      <c r="N191" s="12">
        <f t="shared" si="67"/>
        <v>0.98231171764987812</v>
      </c>
      <c r="O191" s="19" t="s">
        <v>318</v>
      </c>
      <c r="P191" s="11">
        <f>P89+P100+P103+P107+P118+P122+P134+P136+P140+P149+P162+P174+P178+P181+P183+P186+P188</f>
        <v>309980.94</v>
      </c>
      <c r="Q191" s="11">
        <f>Q89+Q100+Q103+Q107+Q118+Q122+Q134+Q136+Q140+Q149+Q162+Q174+Q178+Q181+Q183+Q186+Q188</f>
        <v>318480.33</v>
      </c>
      <c r="R191" s="11">
        <f>R89+R100+R103+R107+R118+R122+R134+R136+R140+R149+R162+R174+R178+R181+R183+R186+R188</f>
        <v>-8499.3900000000031</v>
      </c>
      <c r="S191" s="19" t="s">
        <v>318</v>
      </c>
      <c r="T191" s="11">
        <f t="shared" ref="T191:Y191" si="71">T89+T100+T103+T107+T118+T122+T134+T136+T140+T149+T162+T174+T178+T181+T183+T186+T188</f>
        <v>318480.33</v>
      </c>
      <c r="U191" s="11">
        <f t="shared" si="71"/>
        <v>312846.96000000002</v>
      </c>
      <c r="V191" s="11">
        <f t="shared" si="71"/>
        <v>0</v>
      </c>
      <c r="W191" s="11">
        <f t="shared" si="71"/>
        <v>0</v>
      </c>
      <c r="X191" s="11">
        <f t="shared" si="71"/>
        <v>312846.96000000002</v>
      </c>
      <c r="Y191" s="11">
        <f t="shared" si="71"/>
        <v>5633.3699999999963</v>
      </c>
      <c r="Z191" s="12">
        <f t="shared" si="68"/>
        <v>1.7688282350121893E-2</v>
      </c>
      <c r="AA191" s="11"/>
    </row>
    <row r="193" spans="1:27" ht="17.25" x14ac:dyDescent="0.3">
      <c r="A193" s="18" t="s">
        <v>318</v>
      </c>
      <c r="B193" s="26" t="s">
        <v>315</v>
      </c>
      <c r="C193" s="26"/>
      <c r="D193" s="11">
        <f>D86+D191</f>
        <v>104484.31</v>
      </c>
      <c r="E193" s="11">
        <f>E86+E191</f>
        <v>108969.31999999998</v>
      </c>
      <c r="F193" s="11">
        <f>F86+F191</f>
        <v>0</v>
      </c>
      <c r="G193" s="11">
        <f>G86+G191</f>
        <v>4485.01</v>
      </c>
      <c r="H193" s="12">
        <f>IF(E193&lt;&gt;0, (D193+F193)/E193, 0)</f>
        <v>0.95884153447961329</v>
      </c>
      <c r="I193" s="19" t="s">
        <v>318</v>
      </c>
      <c r="J193" s="11">
        <f>J86+J191</f>
        <v>1352691.8</v>
      </c>
      <c r="K193" s="11">
        <f>K86+K191</f>
        <v>1361546.2300000002</v>
      </c>
      <c r="L193" s="11">
        <f>L86+L191</f>
        <v>0</v>
      </c>
      <c r="M193" s="11">
        <f>M86+M191</f>
        <v>8854.4299999999985</v>
      </c>
      <c r="N193" s="12">
        <f>IF(K193&lt;&gt;0, (J193+L193)/K193, 0)</f>
        <v>0.99349678343275927</v>
      </c>
      <c r="O193" s="19" t="s">
        <v>318</v>
      </c>
      <c r="P193" s="11">
        <f>P86+P191</f>
        <v>1382152.47</v>
      </c>
      <c r="Q193" s="11">
        <f>Q86+Q191</f>
        <v>1361546.2300000002</v>
      </c>
      <c r="R193" s="11">
        <f>R86+R191</f>
        <v>20606.239999999998</v>
      </c>
      <c r="S193" s="19" t="s">
        <v>318</v>
      </c>
      <c r="T193" s="11">
        <f t="shared" ref="T193:Y193" si="72">T86+T191</f>
        <v>1361546.2300000002</v>
      </c>
      <c r="U193" s="11">
        <f t="shared" si="72"/>
        <v>1352691.8</v>
      </c>
      <c r="V193" s="11">
        <f t="shared" si="72"/>
        <v>0</v>
      </c>
      <c r="W193" s="11">
        <f t="shared" si="72"/>
        <v>0</v>
      </c>
      <c r="X193" s="11">
        <f t="shared" si="72"/>
        <v>1352691.8</v>
      </c>
      <c r="Y193" s="11">
        <f t="shared" si="72"/>
        <v>8854.4300000000494</v>
      </c>
      <c r="Z193" s="12">
        <f>IF(T193&lt;&gt;0, Y193/T193, 0)</f>
        <v>6.5032165672406494E-3</v>
      </c>
      <c r="AA193" s="11"/>
    </row>
    <row r="195" spans="1:27" ht="17.25" x14ac:dyDescent="0.3">
      <c r="A195" s="18" t="s">
        <v>318</v>
      </c>
      <c r="B195" s="26" t="s">
        <v>316</v>
      </c>
      <c r="C195" s="26"/>
      <c r="D195" s="11">
        <f>D38+D193</f>
        <v>3738.4900000000052</v>
      </c>
      <c r="E195" s="11">
        <f>E38+E193</f>
        <v>9849.4099999999744</v>
      </c>
      <c r="F195" s="11">
        <f>F38+F193</f>
        <v>0</v>
      </c>
      <c r="G195" s="11">
        <f>G38+G193</f>
        <v>6110.92</v>
      </c>
      <c r="H195" s="12">
        <f>IF(E195&lt;&gt;0, (D195+F195)/E195, 0)</f>
        <v>0.37956486733723288</v>
      </c>
      <c r="I195" s="19" t="s">
        <v>318</v>
      </c>
      <c r="J195" s="11">
        <f>J38+J193</f>
        <v>-16532.669999999925</v>
      </c>
      <c r="K195" s="11">
        <f>K38+K193</f>
        <v>-5022.6299999996554</v>
      </c>
      <c r="L195" s="11">
        <f>L38+L193</f>
        <v>0</v>
      </c>
      <c r="M195" s="11">
        <f>M38+M193</f>
        <v>11510.039999999997</v>
      </c>
      <c r="N195" s="12">
        <f>IF(K195&lt;&gt;0, (J195+L195)/K195, 0)</f>
        <v>3.2916360552143118</v>
      </c>
      <c r="O195" s="19" t="s">
        <v>318</v>
      </c>
      <c r="P195" s="11">
        <f>P38+P193</f>
        <v>5991.7100000001956</v>
      </c>
      <c r="Q195" s="11">
        <f>Q38+Q193</f>
        <v>-5022.6299999996554</v>
      </c>
      <c r="R195" s="11">
        <f>R38+R193</f>
        <v>11014.339999999998</v>
      </c>
      <c r="S195" s="19" t="s">
        <v>318</v>
      </c>
      <c r="T195" s="11">
        <f t="shared" ref="T195:Y195" si="73">T38+T193</f>
        <v>-5022.6299999996554</v>
      </c>
      <c r="U195" s="11">
        <f t="shared" si="73"/>
        <v>-16532.669999999925</v>
      </c>
      <c r="V195" s="11">
        <f t="shared" si="73"/>
        <v>0</v>
      </c>
      <c r="W195" s="11">
        <f t="shared" si="73"/>
        <v>0</v>
      </c>
      <c r="X195" s="11">
        <f t="shared" si="73"/>
        <v>-16532.669999999925</v>
      </c>
      <c r="Y195" s="11">
        <f t="shared" si="73"/>
        <v>11510.040000000095</v>
      </c>
      <c r="Z195" s="12">
        <f>IF(T195&lt;&gt;0, Y195/T195, 0)</f>
        <v>-2.2916360552142772</v>
      </c>
      <c r="AA195" s="11"/>
    </row>
  </sheetData>
  <mergeCells count="41">
    <mergeCell ref="B188:C188"/>
    <mergeCell ref="B191:C191"/>
    <mergeCell ref="B193:C193"/>
    <mergeCell ref="B195:C195"/>
    <mergeCell ref="B174:C174"/>
    <mergeCell ref="B178:C178"/>
    <mergeCell ref="B181:C181"/>
    <mergeCell ref="B183:C183"/>
    <mergeCell ref="B186:C186"/>
    <mergeCell ref="B134:C134"/>
    <mergeCell ref="B136:C136"/>
    <mergeCell ref="B140:C140"/>
    <mergeCell ref="B149:C149"/>
    <mergeCell ref="B162:C162"/>
    <mergeCell ref="B100:C100"/>
    <mergeCell ref="B103:C103"/>
    <mergeCell ref="B107:C107"/>
    <mergeCell ref="B118:C118"/>
    <mergeCell ref="B122:C122"/>
    <mergeCell ref="B63:C63"/>
    <mergeCell ref="B67:C67"/>
    <mergeCell ref="B76:C76"/>
    <mergeCell ref="B86:C86"/>
    <mergeCell ref="B89:C89"/>
    <mergeCell ref="B38:C38"/>
    <mergeCell ref="B43:C43"/>
    <mergeCell ref="B47:C47"/>
    <mergeCell ref="B52:C52"/>
    <mergeCell ref="B54:C54"/>
    <mergeCell ref="B11:C11"/>
    <mergeCell ref="B13:C13"/>
    <mergeCell ref="B20:C20"/>
    <mergeCell ref="B23:C23"/>
    <mergeCell ref="B35:C35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AA218"/>
  <sheetViews>
    <sheetView showGridLines="0" topLeftCell="A99" zoomScaleNormal="100" workbookViewId="0">
      <selection activeCell="J216" sqref="J216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1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" x14ac:dyDescent="0.35">
      <c r="B3" s="1" t="s">
        <v>323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B4" s="3" t="s">
        <v>3</v>
      </c>
    </row>
    <row r="5" spans="1:27" x14ac:dyDescent="0.25">
      <c r="B5" s="3" t="s">
        <v>4</v>
      </c>
    </row>
    <row r="8" spans="1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1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1:27" ht="17.25" x14ac:dyDescent="0.3">
      <c r="B10" s="5" t="s">
        <v>21</v>
      </c>
    </row>
    <row r="11" spans="1:27" collapsed="1" x14ac:dyDescent="0.25">
      <c r="A11" t="s">
        <v>318</v>
      </c>
      <c r="B11" s="25" t="s">
        <v>22</v>
      </c>
      <c r="C11" s="25"/>
      <c r="D11" s="16">
        <f>SUM(D12:D12)</f>
        <v>-167232.01999999999</v>
      </c>
      <c r="E11" s="16">
        <f>SUM(E12:E12)</f>
        <v>-167231.24</v>
      </c>
      <c r="F11" s="16">
        <f>SUM(F12:F12)</f>
        <v>0</v>
      </c>
      <c r="G11" s="16">
        <f>SUM(G12:G12)</f>
        <v>0.78</v>
      </c>
      <c r="H11" s="17">
        <f t="shared" ref="H11:H43" si="0">IF(E11&lt;&gt;0, (D11+F11)/E11, 0)</f>
        <v>1.0000046642003013</v>
      </c>
      <c r="I11" s="15" t="s">
        <v>318</v>
      </c>
      <c r="J11" s="16">
        <f>SUM(J12:J12)</f>
        <v>-2006775</v>
      </c>
      <c r="K11" s="16">
        <f>SUM(K12:K12)</f>
        <v>-2006774.88</v>
      </c>
      <c r="L11" s="16">
        <f>SUM(L12:L12)</f>
        <v>0</v>
      </c>
      <c r="M11" s="16">
        <f>SUM(M12:M12)</f>
        <v>0.12</v>
      </c>
      <c r="N11" s="17">
        <f t="shared" ref="N11:N43" si="1">IF(K11&lt;&gt;0, (J11+L11)/K11, 0)</f>
        <v>1.0000000597974399</v>
      </c>
      <c r="O11" s="15" t="s">
        <v>318</v>
      </c>
      <c r="P11" s="16">
        <f>SUM(P12:P12)</f>
        <v>-2006774.88</v>
      </c>
      <c r="Q11" s="16">
        <f>SUM(Q12:Q12)</f>
        <v>-2006774.88</v>
      </c>
      <c r="R11" s="16">
        <f>SUM(R12:R12)</f>
        <v>0</v>
      </c>
      <c r="S11" s="15" t="s">
        <v>318</v>
      </c>
      <c r="T11" s="16">
        <f t="shared" ref="T11:Y11" si="2">SUM(T12:T12)</f>
        <v>-2006774.88</v>
      </c>
      <c r="U11" s="16">
        <f t="shared" si="2"/>
        <v>-2006775</v>
      </c>
      <c r="V11" s="16">
        <f t="shared" si="2"/>
        <v>0</v>
      </c>
      <c r="W11" s="16">
        <f t="shared" si="2"/>
        <v>0</v>
      </c>
      <c r="X11" s="16">
        <f t="shared" si="2"/>
        <v>-2006775</v>
      </c>
      <c r="Y11" s="16">
        <f t="shared" si="2"/>
        <v>0.12000000011175871</v>
      </c>
      <c r="Z11" s="17">
        <f t="shared" ref="Z11:Z43" si="3">IF(T11&lt;&gt;0, Y11/T11, 0)</f>
        <v>-5.9797439816347862E-8</v>
      </c>
      <c r="AA11" s="16"/>
    </row>
    <row r="12" spans="1:27" hidden="1" outlineLevel="1" x14ac:dyDescent="0.25">
      <c r="A12" t="s">
        <v>318</v>
      </c>
      <c r="B12" s="8" t="s">
        <v>318</v>
      </c>
      <c r="C12" s="8" t="s">
        <v>23</v>
      </c>
      <c r="D12" s="9">
        <v>-167232.01999999999</v>
      </c>
      <c r="E12" s="9">
        <v>-167231.24</v>
      </c>
      <c r="F12" s="9">
        <v>0</v>
      </c>
      <c r="G12" s="9">
        <v>0.78</v>
      </c>
      <c r="H12" s="7">
        <f t="shared" si="0"/>
        <v>1.0000046642003013</v>
      </c>
      <c r="I12" s="8" t="s">
        <v>318</v>
      </c>
      <c r="J12" s="9">
        <v>-2006775</v>
      </c>
      <c r="K12" s="9">
        <v>-2006774.88</v>
      </c>
      <c r="L12" s="9">
        <v>0</v>
      </c>
      <c r="M12" s="9">
        <v>0.12</v>
      </c>
      <c r="N12" s="7">
        <f t="shared" si="1"/>
        <v>1.0000000597974399</v>
      </c>
      <c r="O12" s="8" t="s">
        <v>318</v>
      </c>
      <c r="P12" s="9">
        <v>-2006774.88</v>
      </c>
      <c r="Q12" s="9">
        <v>-2006774.88</v>
      </c>
      <c r="R12" s="9">
        <v>0</v>
      </c>
      <c r="S12" s="8" t="s">
        <v>318</v>
      </c>
      <c r="T12" s="9">
        <v>-2006774.88</v>
      </c>
      <c r="U12" s="9">
        <v>-2006775</v>
      </c>
      <c r="V12" s="8" t="s">
        <v>318</v>
      </c>
      <c r="W12" s="9">
        <v>0</v>
      </c>
      <c r="X12" s="9">
        <f>U12+IF(V12 = "", 0, V12)+W12</f>
        <v>-2006775</v>
      </c>
      <c r="Y12" s="9">
        <f>T12-X12</f>
        <v>0.12000000011175871</v>
      </c>
      <c r="Z12" s="7">
        <f t="shared" si="3"/>
        <v>-5.9797439816347862E-8</v>
      </c>
      <c r="AA12" s="8" t="s">
        <v>318</v>
      </c>
    </row>
    <row r="13" spans="1:27" collapsed="1" x14ac:dyDescent="0.25">
      <c r="A13" t="s">
        <v>318</v>
      </c>
      <c r="B13" s="25" t="s">
        <v>24</v>
      </c>
      <c r="C13" s="25"/>
      <c r="D13" s="16">
        <f>SUM(D14:D19)</f>
        <v>-8526</v>
      </c>
      <c r="E13" s="16">
        <f>SUM(E14:E19)</f>
        <v>-8526</v>
      </c>
      <c r="F13" s="16">
        <f>SUM(F14:F19)</f>
        <v>0</v>
      </c>
      <c r="G13" s="16">
        <f>SUM(G14:G19)</f>
        <v>0</v>
      </c>
      <c r="H13" s="17">
        <f t="shared" si="0"/>
        <v>1</v>
      </c>
      <c r="I13" s="15" t="s">
        <v>318</v>
      </c>
      <c r="J13" s="16">
        <f>SUM(J14:J19)</f>
        <v>-276638.93</v>
      </c>
      <c r="K13" s="16">
        <f>SUM(K14:K19)</f>
        <v>-267086.23</v>
      </c>
      <c r="L13" s="16">
        <f>SUM(L14:L19)</f>
        <v>0</v>
      </c>
      <c r="M13" s="16">
        <f>SUM(M14:M19)</f>
        <v>9552.7000000000007</v>
      </c>
      <c r="N13" s="17">
        <f t="shared" si="1"/>
        <v>1.0357663515636879</v>
      </c>
      <c r="O13" s="15" t="s">
        <v>318</v>
      </c>
      <c r="P13" s="16">
        <f>SUM(P14:P19)</f>
        <v>-275310.75</v>
      </c>
      <c r="Q13" s="16">
        <f>SUM(Q14:Q19)</f>
        <v>-267086.23</v>
      </c>
      <c r="R13" s="16">
        <f>SUM(R14:R19)</f>
        <v>-8224.52</v>
      </c>
      <c r="S13" s="15" t="s">
        <v>318</v>
      </c>
      <c r="T13" s="16">
        <f t="shared" ref="T13:Y13" si="4">SUM(T14:T19)</f>
        <v>-267086.23</v>
      </c>
      <c r="U13" s="16">
        <f t="shared" si="4"/>
        <v>-276638.93</v>
      </c>
      <c r="V13" s="16">
        <f t="shared" si="4"/>
        <v>0</v>
      </c>
      <c r="W13" s="16">
        <f t="shared" si="4"/>
        <v>0</v>
      </c>
      <c r="X13" s="16">
        <f t="shared" si="4"/>
        <v>-276638.93</v>
      </c>
      <c r="Y13" s="16">
        <f t="shared" si="4"/>
        <v>9552.6999999999971</v>
      </c>
      <c r="Z13" s="17">
        <f t="shared" si="3"/>
        <v>-3.5766351563687869E-2</v>
      </c>
      <c r="AA13" s="16"/>
    </row>
    <row r="14" spans="1:27" hidden="1" outlineLevel="1" x14ac:dyDescent="0.25">
      <c r="A14" t="s">
        <v>318</v>
      </c>
      <c r="B14" s="8" t="s">
        <v>318</v>
      </c>
      <c r="C14" s="8" t="s">
        <v>25</v>
      </c>
      <c r="D14" s="9">
        <v>-8526</v>
      </c>
      <c r="E14" s="9">
        <v>-8526</v>
      </c>
      <c r="F14" s="9">
        <v>0</v>
      </c>
      <c r="G14" s="9">
        <v>0</v>
      </c>
      <c r="H14" s="7">
        <f t="shared" si="0"/>
        <v>1</v>
      </c>
      <c r="I14" s="8" t="s">
        <v>318</v>
      </c>
      <c r="J14" s="9">
        <v>-8526</v>
      </c>
      <c r="K14" s="9">
        <v>-8526</v>
      </c>
      <c r="L14" s="9">
        <v>0</v>
      </c>
      <c r="M14" s="9">
        <v>0</v>
      </c>
      <c r="N14" s="7">
        <f t="shared" si="1"/>
        <v>1</v>
      </c>
      <c r="O14" s="8" t="s">
        <v>318</v>
      </c>
      <c r="P14" s="9">
        <v>-8380.5</v>
      </c>
      <c r="Q14" s="9">
        <v>-8526</v>
      </c>
      <c r="R14" s="9">
        <v>145.5</v>
      </c>
      <c r="S14" s="8" t="s">
        <v>318</v>
      </c>
      <c r="T14" s="9">
        <v>-8526</v>
      </c>
      <c r="U14" s="9">
        <v>-8526</v>
      </c>
      <c r="V14" s="8" t="s">
        <v>318</v>
      </c>
      <c r="W14" s="9">
        <v>0</v>
      </c>
      <c r="X14" s="9">
        <f t="shared" ref="X14:X19" si="5">U14+IF(V14 = "", 0, V14)+W14</f>
        <v>-8526</v>
      </c>
      <c r="Y14" s="9">
        <f t="shared" ref="Y14:Y19" si="6">T14-X14</f>
        <v>0</v>
      </c>
      <c r="Z14" s="7">
        <f t="shared" si="3"/>
        <v>0</v>
      </c>
      <c r="AA14" s="8" t="s">
        <v>318</v>
      </c>
    </row>
    <row r="15" spans="1:27" hidden="1" outlineLevel="1" x14ac:dyDescent="0.25">
      <c r="A15" t="s">
        <v>318</v>
      </c>
      <c r="B15" s="8" t="s">
        <v>318</v>
      </c>
      <c r="C15" s="8" t="s">
        <v>26</v>
      </c>
      <c r="D15" s="9">
        <v>0</v>
      </c>
      <c r="E15" s="9">
        <v>0</v>
      </c>
      <c r="F15" s="9">
        <v>0</v>
      </c>
      <c r="G15" s="9">
        <v>0</v>
      </c>
      <c r="H15" s="7">
        <f t="shared" si="0"/>
        <v>0</v>
      </c>
      <c r="I15" s="8" t="s">
        <v>318</v>
      </c>
      <c r="J15" s="9">
        <v>-115654</v>
      </c>
      <c r="K15" s="9">
        <v>-115653.75</v>
      </c>
      <c r="L15" s="9">
        <v>0</v>
      </c>
      <c r="M15" s="9">
        <v>0.25</v>
      </c>
      <c r="N15" s="7">
        <f t="shared" si="1"/>
        <v>1.000002161624677</v>
      </c>
      <c r="O15" s="8" t="s">
        <v>318</v>
      </c>
      <c r="P15" s="9">
        <v>-111625</v>
      </c>
      <c r="Q15" s="9">
        <v>-115653.75</v>
      </c>
      <c r="R15" s="9">
        <v>4028.75</v>
      </c>
      <c r="S15" s="8" t="s">
        <v>318</v>
      </c>
      <c r="T15" s="9">
        <v>-115653.75</v>
      </c>
      <c r="U15" s="9">
        <v>-115654</v>
      </c>
      <c r="V15" s="8" t="s">
        <v>318</v>
      </c>
      <c r="W15" s="9">
        <v>0</v>
      </c>
      <c r="X15" s="9">
        <f t="shared" si="5"/>
        <v>-115654</v>
      </c>
      <c r="Y15" s="9">
        <f t="shared" si="6"/>
        <v>0.25</v>
      </c>
      <c r="Z15" s="7">
        <f t="shared" si="3"/>
        <v>-2.1616246771073138E-6</v>
      </c>
      <c r="AA15" s="8" t="s">
        <v>318</v>
      </c>
    </row>
    <row r="16" spans="1:27" hidden="1" outlineLevel="1" x14ac:dyDescent="0.25">
      <c r="A16" t="s">
        <v>318</v>
      </c>
      <c r="B16" s="8" t="s">
        <v>318</v>
      </c>
      <c r="C16" s="8" t="s">
        <v>27</v>
      </c>
      <c r="D16" s="9">
        <v>0</v>
      </c>
      <c r="E16" s="9">
        <v>0</v>
      </c>
      <c r="F16" s="9">
        <v>0</v>
      </c>
      <c r="G16" s="9">
        <v>0</v>
      </c>
      <c r="H16" s="7">
        <f t="shared" si="0"/>
        <v>0</v>
      </c>
      <c r="I16" s="8" t="s">
        <v>318</v>
      </c>
      <c r="J16" s="9">
        <v>-45909</v>
      </c>
      <c r="K16" s="9">
        <v>-52523.48</v>
      </c>
      <c r="L16" s="9">
        <v>0</v>
      </c>
      <c r="M16" s="9">
        <v>-6614.48</v>
      </c>
      <c r="N16" s="7">
        <f t="shared" si="1"/>
        <v>0.87406622714260362</v>
      </c>
      <c r="O16" s="8" t="s">
        <v>318</v>
      </c>
      <c r="P16" s="9">
        <v>-66670</v>
      </c>
      <c r="Q16" s="9">
        <v>-52523.48</v>
      </c>
      <c r="R16" s="9">
        <v>-14146.52</v>
      </c>
      <c r="S16" s="8" t="s">
        <v>318</v>
      </c>
      <c r="T16" s="9">
        <v>-52523.48</v>
      </c>
      <c r="U16" s="9">
        <v>-45909</v>
      </c>
      <c r="V16" s="8" t="s">
        <v>318</v>
      </c>
      <c r="W16" s="9">
        <v>0</v>
      </c>
      <c r="X16" s="9">
        <f t="shared" si="5"/>
        <v>-45909</v>
      </c>
      <c r="Y16" s="9">
        <f t="shared" si="6"/>
        <v>-6614.4800000000032</v>
      </c>
      <c r="Z16" s="7">
        <f t="shared" si="3"/>
        <v>0.1259337728573964</v>
      </c>
      <c r="AA16" s="8" t="s">
        <v>318</v>
      </c>
    </row>
    <row r="17" spans="1:27" hidden="1" outlineLevel="1" x14ac:dyDescent="0.25">
      <c r="A17" t="s">
        <v>318</v>
      </c>
      <c r="B17" s="8" t="s">
        <v>318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7">
        <f t="shared" si="0"/>
        <v>0</v>
      </c>
      <c r="I17" s="8" t="s">
        <v>318</v>
      </c>
      <c r="J17" s="9">
        <v>-19530</v>
      </c>
      <c r="K17" s="9">
        <v>-19530</v>
      </c>
      <c r="L17" s="9">
        <v>0</v>
      </c>
      <c r="M17" s="9">
        <v>0</v>
      </c>
      <c r="N17" s="7">
        <f t="shared" si="1"/>
        <v>1</v>
      </c>
      <c r="O17" s="8" t="s">
        <v>318</v>
      </c>
      <c r="P17" s="9">
        <v>-19440</v>
      </c>
      <c r="Q17" s="9">
        <v>-19530</v>
      </c>
      <c r="R17" s="9">
        <v>90</v>
      </c>
      <c r="S17" s="8" t="s">
        <v>318</v>
      </c>
      <c r="T17" s="9">
        <v>-19530</v>
      </c>
      <c r="U17" s="9">
        <v>-19530</v>
      </c>
      <c r="V17" s="8" t="s">
        <v>318</v>
      </c>
      <c r="W17" s="9">
        <v>0</v>
      </c>
      <c r="X17" s="9">
        <f t="shared" si="5"/>
        <v>-19530</v>
      </c>
      <c r="Y17" s="9">
        <f t="shared" si="6"/>
        <v>0</v>
      </c>
      <c r="Z17" s="7">
        <f t="shared" si="3"/>
        <v>0</v>
      </c>
      <c r="AA17" s="8" t="s">
        <v>318</v>
      </c>
    </row>
    <row r="18" spans="1:27" hidden="1" outlineLevel="1" x14ac:dyDescent="0.25">
      <c r="A18" t="s">
        <v>318</v>
      </c>
      <c r="B18" s="8" t="s">
        <v>318</v>
      </c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7">
        <f t="shared" si="0"/>
        <v>0</v>
      </c>
      <c r="I18" s="8" t="s">
        <v>318</v>
      </c>
      <c r="J18" s="9">
        <v>-56875.93</v>
      </c>
      <c r="K18" s="9">
        <v>-38865</v>
      </c>
      <c r="L18" s="9">
        <v>0</v>
      </c>
      <c r="M18" s="9">
        <v>18010.93</v>
      </c>
      <c r="N18" s="7">
        <f t="shared" si="1"/>
        <v>1.463422874051203</v>
      </c>
      <c r="O18" s="8" t="s">
        <v>318</v>
      </c>
      <c r="P18" s="9">
        <v>-39051.25</v>
      </c>
      <c r="Q18" s="9">
        <v>-38865</v>
      </c>
      <c r="R18" s="9">
        <v>-186.25</v>
      </c>
      <c r="S18" s="8" t="s">
        <v>318</v>
      </c>
      <c r="T18" s="9">
        <v>-38865</v>
      </c>
      <c r="U18" s="9">
        <v>-56875.93</v>
      </c>
      <c r="V18" s="8" t="s">
        <v>318</v>
      </c>
      <c r="W18" s="9">
        <v>0</v>
      </c>
      <c r="X18" s="9">
        <f t="shared" si="5"/>
        <v>-56875.93</v>
      </c>
      <c r="Y18" s="9">
        <f t="shared" si="6"/>
        <v>18010.93</v>
      </c>
      <c r="Z18" s="7">
        <f t="shared" si="3"/>
        <v>-0.46342287405120292</v>
      </c>
      <c r="AA18" s="8" t="s">
        <v>318</v>
      </c>
    </row>
    <row r="19" spans="1:27" hidden="1" outlineLevel="1" x14ac:dyDescent="0.25">
      <c r="A19" t="s">
        <v>318</v>
      </c>
      <c r="B19" s="8" t="s">
        <v>318</v>
      </c>
      <c r="C19" s="8" t="s">
        <v>30</v>
      </c>
      <c r="D19" s="9">
        <v>0</v>
      </c>
      <c r="E19" s="9">
        <v>0</v>
      </c>
      <c r="F19" s="9">
        <v>0</v>
      </c>
      <c r="G19" s="9">
        <v>0</v>
      </c>
      <c r="H19" s="7">
        <f t="shared" si="0"/>
        <v>0</v>
      </c>
      <c r="I19" s="8" t="s">
        <v>318</v>
      </c>
      <c r="J19" s="9">
        <v>-30144</v>
      </c>
      <c r="K19" s="9">
        <v>-31988</v>
      </c>
      <c r="L19" s="9">
        <v>0</v>
      </c>
      <c r="M19" s="9">
        <v>-1844</v>
      </c>
      <c r="N19" s="7">
        <f t="shared" si="1"/>
        <v>0.94235338251844447</v>
      </c>
      <c r="O19" s="8" t="s">
        <v>318</v>
      </c>
      <c r="P19" s="9">
        <v>-30144</v>
      </c>
      <c r="Q19" s="9">
        <v>-31988</v>
      </c>
      <c r="R19" s="9">
        <v>1844</v>
      </c>
      <c r="S19" s="8" t="s">
        <v>318</v>
      </c>
      <c r="T19" s="9">
        <v>-31988</v>
      </c>
      <c r="U19" s="9">
        <v>-30144</v>
      </c>
      <c r="V19" s="8" t="s">
        <v>318</v>
      </c>
      <c r="W19" s="9">
        <v>0</v>
      </c>
      <c r="X19" s="9">
        <f t="shared" si="5"/>
        <v>-30144</v>
      </c>
      <c r="Y19" s="9">
        <f t="shared" si="6"/>
        <v>-1844</v>
      </c>
      <c r="Z19" s="7">
        <f t="shared" si="3"/>
        <v>5.7646617481555584E-2</v>
      </c>
      <c r="AA19" s="8" t="s">
        <v>318</v>
      </c>
    </row>
    <row r="20" spans="1:27" collapsed="1" x14ac:dyDescent="0.25">
      <c r="A20" t="s">
        <v>318</v>
      </c>
      <c r="B20" s="25" t="s">
        <v>32</v>
      </c>
      <c r="C20" s="25"/>
      <c r="D20" s="16">
        <f>SUM(D21:D22)</f>
        <v>-4460.63</v>
      </c>
      <c r="E20" s="16">
        <f>SUM(E21:E22)</f>
        <v>0</v>
      </c>
      <c r="F20" s="16">
        <f>SUM(F21:F22)</f>
        <v>0</v>
      </c>
      <c r="G20" s="16">
        <f>SUM(G21:G22)</f>
        <v>4460.63</v>
      </c>
      <c r="H20" s="17">
        <f t="shared" si="0"/>
        <v>0</v>
      </c>
      <c r="I20" s="15" t="s">
        <v>318</v>
      </c>
      <c r="J20" s="16">
        <f>SUM(J21:J22)</f>
        <v>-156775.59</v>
      </c>
      <c r="K20" s="16">
        <f>SUM(K21:K22)</f>
        <v>-143461</v>
      </c>
      <c r="L20" s="16">
        <f>SUM(L21:L22)</f>
        <v>0</v>
      </c>
      <c r="M20" s="16">
        <f>SUM(M21:M22)</f>
        <v>13314.59</v>
      </c>
      <c r="N20" s="17">
        <f t="shared" si="1"/>
        <v>1.0928098228786918</v>
      </c>
      <c r="O20" s="15" t="s">
        <v>318</v>
      </c>
      <c r="P20" s="16">
        <f>SUM(P21:P22)</f>
        <v>-108378</v>
      </c>
      <c r="Q20" s="16">
        <f>SUM(Q21:Q22)</f>
        <v>-143461</v>
      </c>
      <c r="R20" s="16">
        <f>SUM(R21:R22)</f>
        <v>35083</v>
      </c>
      <c r="S20" s="15" t="s">
        <v>318</v>
      </c>
      <c r="T20" s="16">
        <f t="shared" ref="T20:Y20" si="7">SUM(T21:T22)</f>
        <v>-143461</v>
      </c>
      <c r="U20" s="16">
        <f t="shared" si="7"/>
        <v>-156775.59</v>
      </c>
      <c r="V20" s="16">
        <f t="shared" si="7"/>
        <v>0</v>
      </c>
      <c r="W20" s="16">
        <f t="shared" si="7"/>
        <v>0</v>
      </c>
      <c r="X20" s="16">
        <f t="shared" si="7"/>
        <v>-156775.59</v>
      </c>
      <c r="Y20" s="16">
        <f t="shared" si="7"/>
        <v>13314.589999999997</v>
      </c>
      <c r="Z20" s="17">
        <f t="shared" si="3"/>
        <v>-9.2809822878691745E-2</v>
      </c>
      <c r="AA20" s="16"/>
    </row>
    <row r="21" spans="1:27" hidden="1" outlineLevel="1" x14ac:dyDescent="0.25">
      <c r="A21" t="s">
        <v>318</v>
      </c>
      <c r="B21" s="8" t="s">
        <v>318</v>
      </c>
      <c r="C21" s="8" t="s">
        <v>33</v>
      </c>
      <c r="D21" s="9">
        <v>-4410.63</v>
      </c>
      <c r="E21" s="9">
        <v>0</v>
      </c>
      <c r="F21" s="9">
        <v>0</v>
      </c>
      <c r="G21" s="9">
        <v>4410.63</v>
      </c>
      <c r="H21" s="7">
        <f t="shared" si="0"/>
        <v>0</v>
      </c>
      <c r="I21" s="8" t="s">
        <v>318</v>
      </c>
      <c r="J21" s="9">
        <v>-151225.59</v>
      </c>
      <c r="K21" s="9">
        <v>-137961</v>
      </c>
      <c r="L21" s="9">
        <v>0</v>
      </c>
      <c r="M21" s="9">
        <v>13264.59</v>
      </c>
      <c r="N21" s="7">
        <f t="shared" si="1"/>
        <v>1.0961473894796354</v>
      </c>
      <c r="O21" s="8" t="s">
        <v>318</v>
      </c>
      <c r="P21" s="9">
        <v>-102288</v>
      </c>
      <c r="Q21" s="9">
        <v>-137961</v>
      </c>
      <c r="R21" s="9">
        <v>35673</v>
      </c>
      <c r="S21" s="8" t="s">
        <v>318</v>
      </c>
      <c r="T21" s="9">
        <v>-137961</v>
      </c>
      <c r="U21" s="9">
        <v>-151225.59</v>
      </c>
      <c r="V21" s="8" t="s">
        <v>318</v>
      </c>
      <c r="W21" s="9">
        <v>0</v>
      </c>
      <c r="X21" s="9">
        <f>U21+IF(V21 = "", 0, V21)+W21</f>
        <v>-151225.59</v>
      </c>
      <c r="Y21" s="9">
        <f>T21-X21</f>
        <v>13264.589999999997</v>
      </c>
      <c r="Z21" s="7">
        <f t="shared" si="3"/>
        <v>-9.6147389479635526E-2</v>
      </c>
      <c r="AA21" s="8" t="s">
        <v>318</v>
      </c>
    </row>
    <row r="22" spans="1:27" hidden="1" outlineLevel="1" x14ac:dyDescent="0.25">
      <c r="A22" t="s">
        <v>318</v>
      </c>
      <c r="B22" s="8" t="s">
        <v>318</v>
      </c>
      <c r="C22" s="8" t="s">
        <v>34</v>
      </c>
      <c r="D22" s="9">
        <v>-50</v>
      </c>
      <c r="E22" s="9">
        <v>0</v>
      </c>
      <c r="F22" s="9">
        <v>0</v>
      </c>
      <c r="G22" s="9">
        <v>50</v>
      </c>
      <c r="H22" s="7">
        <f t="shared" si="0"/>
        <v>0</v>
      </c>
      <c r="I22" s="8" t="s">
        <v>318</v>
      </c>
      <c r="J22" s="9">
        <v>-5550</v>
      </c>
      <c r="K22" s="9">
        <v>-5500</v>
      </c>
      <c r="L22" s="9">
        <v>0</v>
      </c>
      <c r="M22" s="9">
        <v>50</v>
      </c>
      <c r="N22" s="7">
        <f t="shared" si="1"/>
        <v>1.009090909090909</v>
      </c>
      <c r="O22" s="8" t="s">
        <v>318</v>
      </c>
      <c r="P22" s="9">
        <v>-6090</v>
      </c>
      <c r="Q22" s="9">
        <v>-5500</v>
      </c>
      <c r="R22" s="9">
        <v>-590</v>
      </c>
      <c r="S22" s="8" t="s">
        <v>318</v>
      </c>
      <c r="T22" s="9">
        <v>-5500</v>
      </c>
      <c r="U22" s="9">
        <v>-5550</v>
      </c>
      <c r="V22" s="8" t="s">
        <v>318</v>
      </c>
      <c r="W22" s="9">
        <v>0</v>
      </c>
      <c r="X22" s="9">
        <f>U22+IF(V22 = "", 0, V22)+W22</f>
        <v>-5550</v>
      </c>
      <c r="Y22" s="9">
        <f>T22-X22</f>
        <v>50</v>
      </c>
      <c r="Z22" s="7">
        <f t="shared" si="3"/>
        <v>-9.0909090909090905E-3</v>
      </c>
      <c r="AA22" s="8" t="s">
        <v>318</v>
      </c>
    </row>
    <row r="23" spans="1:27" collapsed="1" x14ac:dyDescent="0.25">
      <c r="A23" t="s">
        <v>318</v>
      </c>
      <c r="B23" s="25" t="s">
        <v>39</v>
      </c>
      <c r="C23" s="25"/>
      <c r="D23" s="16">
        <f>SUM(D24:D39)</f>
        <v>-22806.93</v>
      </c>
      <c r="E23" s="16">
        <f>SUM(E24:E39)</f>
        <v>-50</v>
      </c>
      <c r="F23" s="16">
        <f>SUM(F24:F39)</f>
        <v>0</v>
      </c>
      <c r="G23" s="16">
        <f>SUM(G24:G39)</f>
        <v>22756.93</v>
      </c>
      <c r="H23" s="17">
        <f t="shared" si="0"/>
        <v>456.1386</v>
      </c>
      <c r="I23" s="15" t="s">
        <v>318</v>
      </c>
      <c r="J23" s="16">
        <f>SUM(J24:J39)</f>
        <v>-173834.77000000002</v>
      </c>
      <c r="K23" s="16">
        <f>SUM(K24:K39)</f>
        <v>-165159.91</v>
      </c>
      <c r="L23" s="16">
        <f>SUM(L24:L39)</f>
        <v>0</v>
      </c>
      <c r="M23" s="16">
        <f>SUM(M24:M39)</f>
        <v>8674.8599999999969</v>
      </c>
      <c r="N23" s="17">
        <f t="shared" si="1"/>
        <v>1.0525240053715215</v>
      </c>
      <c r="O23" s="15" t="s">
        <v>318</v>
      </c>
      <c r="P23" s="16">
        <f>SUM(P24:P39)</f>
        <v>-165519.85</v>
      </c>
      <c r="Q23" s="16">
        <f>SUM(Q24:Q39)</f>
        <v>-165159.91</v>
      </c>
      <c r="R23" s="16">
        <f>SUM(R24:R39)</f>
        <v>-359.94</v>
      </c>
      <c r="S23" s="15" t="s">
        <v>318</v>
      </c>
      <c r="T23" s="16">
        <f t="shared" ref="T23:Y23" si="8">SUM(T24:T39)</f>
        <v>-165159.91</v>
      </c>
      <c r="U23" s="16">
        <f t="shared" si="8"/>
        <v>-173834.77000000002</v>
      </c>
      <c r="V23" s="16">
        <f t="shared" si="8"/>
        <v>0</v>
      </c>
      <c r="W23" s="16">
        <f t="shared" si="8"/>
        <v>0</v>
      </c>
      <c r="X23" s="16">
        <f t="shared" si="8"/>
        <v>-173834.77000000002</v>
      </c>
      <c r="Y23" s="16">
        <f t="shared" si="8"/>
        <v>8674.8599999999969</v>
      </c>
      <c r="Z23" s="17">
        <f t="shared" si="3"/>
        <v>-5.2524005371521437E-2</v>
      </c>
      <c r="AA23" s="16"/>
    </row>
    <row r="24" spans="1:27" hidden="1" outlineLevel="1" x14ac:dyDescent="0.25">
      <c r="A24" t="s">
        <v>318</v>
      </c>
      <c r="B24" s="8" t="s">
        <v>318</v>
      </c>
      <c r="C24" s="8" t="s">
        <v>58</v>
      </c>
      <c r="D24" s="9">
        <v>50</v>
      </c>
      <c r="E24" s="9">
        <v>0</v>
      </c>
      <c r="F24" s="9">
        <v>0</v>
      </c>
      <c r="G24" s="9">
        <v>-50</v>
      </c>
      <c r="H24" s="7">
        <f t="shared" si="0"/>
        <v>0</v>
      </c>
      <c r="I24" s="8" t="s">
        <v>318</v>
      </c>
      <c r="J24" s="9">
        <v>0</v>
      </c>
      <c r="K24" s="9">
        <v>0</v>
      </c>
      <c r="L24" s="9">
        <v>0</v>
      </c>
      <c r="M24" s="9">
        <v>0</v>
      </c>
      <c r="N24" s="7">
        <f t="shared" si="1"/>
        <v>0</v>
      </c>
      <c r="O24" s="8" t="s">
        <v>318</v>
      </c>
      <c r="P24" s="9">
        <v>0</v>
      </c>
      <c r="Q24" s="9">
        <v>0</v>
      </c>
      <c r="R24" s="9">
        <v>0</v>
      </c>
      <c r="S24" s="8" t="s">
        <v>318</v>
      </c>
      <c r="T24" s="9">
        <v>0</v>
      </c>
      <c r="U24" s="9">
        <v>0</v>
      </c>
      <c r="V24" s="8" t="s">
        <v>318</v>
      </c>
      <c r="W24" s="9">
        <v>0</v>
      </c>
      <c r="X24" s="9">
        <f t="shared" ref="X24:X39" si="9">U24+IF(V24 = "", 0, V24)+W24</f>
        <v>0</v>
      </c>
      <c r="Y24" s="9">
        <f t="shared" ref="Y24:Y39" si="10">T24-X24</f>
        <v>0</v>
      </c>
      <c r="Z24" s="7">
        <f t="shared" si="3"/>
        <v>0</v>
      </c>
      <c r="AA24" s="8" t="s">
        <v>318</v>
      </c>
    </row>
    <row r="25" spans="1:27" hidden="1" outlineLevel="1" x14ac:dyDescent="0.25">
      <c r="A25" t="s">
        <v>318</v>
      </c>
      <c r="B25" s="8" t="s">
        <v>318</v>
      </c>
      <c r="C25" s="8" t="s">
        <v>41</v>
      </c>
      <c r="D25" s="9">
        <v>-46.42</v>
      </c>
      <c r="E25" s="9">
        <v>0</v>
      </c>
      <c r="F25" s="9">
        <v>0</v>
      </c>
      <c r="G25" s="9">
        <v>46.42</v>
      </c>
      <c r="H25" s="7">
        <f t="shared" si="0"/>
        <v>0</v>
      </c>
      <c r="I25" s="8" t="s">
        <v>318</v>
      </c>
      <c r="J25" s="9">
        <v>-23979.5</v>
      </c>
      <c r="K25" s="9">
        <v>-49999.95</v>
      </c>
      <c r="L25" s="9">
        <v>0</v>
      </c>
      <c r="M25" s="9">
        <v>-26020.45</v>
      </c>
      <c r="N25" s="7">
        <f t="shared" si="1"/>
        <v>0.47959047959047962</v>
      </c>
      <c r="O25" s="8" t="s">
        <v>318</v>
      </c>
      <c r="P25" s="9">
        <v>-49999.95</v>
      </c>
      <c r="Q25" s="9">
        <v>-49999.95</v>
      </c>
      <c r="R25" s="9">
        <v>0</v>
      </c>
      <c r="S25" s="8" t="s">
        <v>318</v>
      </c>
      <c r="T25" s="9">
        <v>-49999.95</v>
      </c>
      <c r="U25" s="9">
        <v>-23979.5</v>
      </c>
      <c r="V25" s="8" t="s">
        <v>318</v>
      </c>
      <c r="W25" s="9">
        <v>0</v>
      </c>
      <c r="X25" s="9">
        <f t="shared" si="9"/>
        <v>-23979.5</v>
      </c>
      <c r="Y25" s="9">
        <f t="shared" si="10"/>
        <v>-26020.449999999997</v>
      </c>
      <c r="Z25" s="7">
        <f t="shared" si="3"/>
        <v>0.52040952040952038</v>
      </c>
      <c r="AA25" s="8" t="s">
        <v>318</v>
      </c>
    </row>
    <row r="26" spans="1:27" hidden="1" outlineLevel="1" x14ac:dyDescent="0.25">
      <c r="A26" t="s">
        <v>318</v>
      </c>
      <c r="B26" s="8" t="s">
        <v>318</v>
      </c>
      <c r="C26" s="8" t="s">
        <v>42</v>
      </c>
      <c r="D26" s="9">
        <v>-1646.4</v>
      </c>
      <c r="E26" s="9">
        <v>0</v>
      </c>
      <c r="F26" s="9">
        <v>0</v>
      </c>
      <c r="G26" s="9">
        <v>1646.4</v>
      </c>
      <c r="H26" s="7">
        <f t="shared" si="0"/>
        <v>0</v>
      </c>
      <c r="I26" s="8" t="s">
        <v>318</v>
      </c>
      <c r="J26" s="9">
        <v>-48046.6</v>
      </c>
      <c r="K26" s="9">
        <v>-41450</v>
      </c>
      <c r="L26" s="9">
        <v>0</v>
      </c>
      <c r="M26" s="9">
        <v>6596.6</v>
      </c>
      <c r="N26" s="7">
        <f t="shared" si="1"/>
        <v>1.159145958986731</v>
      </c>
      <c r="O26" s="8" t="s">
        <v>318</v>
      </c>
      <c r="P26" s="9">
        <v>-41450</v>
      </c>
      <c r="Q26" s="9">
        <v>-41450</v>
      </c>
      <c r="R26" s="9">
        <v>0</v>
      </c>
      <c r="S26" s="8" t="s">
        <v>318</v>
      </c>
      <c r="T26" s="9">
        <v>-41450</v>
      </c>
      <c r="U26" s="9">
        <v>-48046.6</v>
      </c>
      <c r="V26" s="8" t="s">
        <v>318</v>
      </c>
      <c r="W26" s="9">
        <v>0</v>
      </c>
      <c r="X26" s="9">
        <f t="shared" si="9"/>
        <v>-48046.6</v>
      </c>
      <c r="Y26" s="9">
        <f t="shared" si="10"/>
        <v>6596.5999999999985</v>
      </c>
      <c r="Z26" s="7">
        <f t="shared" si="3"/>
        <v>-0.15914595898673098</v>
      </c>
      <c r="AA26" s="8" t="s">
        <v>318</v>
      </c>
    </row>
    <row r="27" spans="1:27" hidden="1" outlineLevel="1" x14ac:dyDescent="0.25">
      <c r="A27" t="s">
        <v>318</v>
      </c>
      <c r="B27" s="8" t="s">
        <v>318</v>
      </c>
      <c r="C27" s="8" t="s">
        <v>50</v>
      </c>
      <c r="D27" s="9">
        <v>-18.7</v>
      </c>
      <c r="E27" s="9">
        <v>0</v>
      </c>
      <c r="F27" s="9">
        <v>0</v>
      </c>
      <c r="G27" s="9">
        <v>18.7</v>
      </c>
      <c r="H27" s="7">
        <f t="shared" si="0"/>
        <v>0</v>
      </c>
      <c r="I27" s="8" t="s">
        <v>318</v>
      </c>
      <c r="J27" s="9">
        <v>-5048.6899999999996</v>
      </c>
      <c r="K27" s="9">
        <v>-2400</v>
      </c>
      <c r="L27" s="9">
        <v>0</v>
      </c>
      <c r="M27" s="9">
        <v>2648.69</v>
      </c>
      <c r="N27" s="7">
        <f t="shared" si="1"/>
        <v>2.1036208333333333</v>
      </c>
      <c r="O27" s="8" t="s">
        <v>318</v>
      </c>
      <c r="P27" s="9">
        <v>-2400</v>
      </c>
      <c r="Q27" s="9">
        <v>-2400</v>
      </c>
      <c r="R27" s="9">
        <v>0</v>
      </c>
      <c r="S27" s="8" t="s">
        <v>318</v>
      </c>
      <c r="T27" s="9">
        <v>-2400</v>
      </c>
      <c r="U27" s="9">
        <v>-5048.6899999999996</v>
      </c>
      <c r="V27" s="8" t="s">
        <v>318</v>
      </c>
      <c r="W27" s="9">
        <v>0</v>
      </c>
      <c r="X27" s="9">
        <f t="shared" si="9"/>
        <v>-5048.6899999999996</v>
      </c>
      <c r="Y27" s="9">
        <f t="shared" si="10"/>
        <v>2648.6899999999996</v>
      </c>
      <c r="Z27" s="7">
        <f t="shared" si="3"/>
        <v>-1.1036208333333333</v>
      </c>
      <c r="AA27" s="8" t="s">
        <v>318</v>
      </c>
    </row>
    <row r="28" spans="1:27" hidden="1" outlineLevel="1" x14ac:dyDescent="0.25">
      <c r="A28" t="s">
        <v>318</v>
      </c>
      <c r="B28" s="8" t="s">
        <v>318</v>
      </c>
      <c r="C28" s="8" t="s">
        <v>43</v>
      </c>
      <c r="D28" s="9">
        <v>-90.32</v>
      </c>
      <c r="E28" s="9">
        <v>-50</v>
      </c>
      <c r="F28" s="9">
        <v>0</v>
      </c>
      <c r="G28" s="9">
        <v>40.32</v>
      </c>
      <c r="H28" s="7">
        <f t="shared" si="0"/>
        <v>1.8063999999999998</v>
      </c>
      <c r="I28" s="8" t="s">
        <v>318</v>
      </c>
      <c r="J28" s="9">
        <v>-507.66</v>
      </c>
      <c r="K28" s="9">
        <v>-600</v>
      </c>
      <c r="L28" s="9">
        <v>0</v>
      </c>
      <c r="M28" s="9">
        <v>-92.34</v>
      </c>
      <c r="N28" s="7">
        <f t="shared" si="1"/>
        <v>0.84610000000000007</v>
      </c>
      <c r="O28" s="8" t="s">
        <v>318</v>
      </c>
      <c r="P28" s="9">
        <v>-600</v>
      </c>
      <c r="Q28" s="9">
        <v>-600</v>
      </c>
      <c r="R28" s="9">
        <v>0</v>
      </c>
      <c r="S28" s="8" t="s">
        <v>318</v>
      </c>
      <c r="T28" s="9">
        <v>-600</v>
      </c>
      <c r="U28" s="9">
        <v>-507.66</v>
      </c>
      <c r="V28" s="8" t="s">
        <v>318</v>
      </c>
      <c r="W28" s="9">
        <v>0</v>
      </c>
      <c r="X28" s="9">
        <f t="shared" si="9"/>
        <v>-507.66</v>
      </c>
      <c r="Y28" s="9">
        <f t="shared" si="10"/>
        <v>-92.339999999999975</v>
      </c>
      <c r="Z28" s="7">
        <f t="shared" si="3"/>
        <v>0.15389999999999995</v>
      </c>
      <c r="AA28" s="8" t="s">
        <v>318</v>
      </c>
    </row>
    <row r="29" spans="1:27" hidden="1" outlineLevel="1" x14ac:dyDescent="0.25">
      <c r="A29" t="s">
        <v>318</v>
      </c>
      <c r="B29" s="8" t="s">
        <v>318</v>
      </c>
      <c r="C29" s="8" t="s">
        <v>56</v>
      </c>
      <c r="D29" s="9">
        <v>-1680</v>
      </c>
      <c r="E29" s="9">
        <v>0</v>
      </c>
      <c r="F29" s="9">
        <v>0</v>
      </c>
      <c r="G29" s="9">
        <v>1680</v>
      </c>
      <c r="H29" s="7">
        <f t="shared" si="0"/>
        <v>0</v>
      </c>
      <c r="I29" s="8" t="s">
        <v>318</v>
      </c>
      <c r="J29" s="9">
        <v>-22673.49</v>
      </c>
      <c r="K29" s="9">
        <v>-14999.87</v>
      </c>
      <c r="L29" s="9">
        <v>0</v>
      </c>
      <c r="M29" s="9">
        <v>7673.62</v>
      </c>
      <c r="N29" s="7">
        <f t="shared" si="1"/>
        <v>1.511579100352203</v>
      </c>
      <c r="O29" s="8" t="s">
        <v>318</v>
      </c>
      <c r="P29" s="9">
        <v>-14999.87</v>
      </c>
      <c r="Q29" s="9">
        <v>-14999.87</v>
      </c>
      <c r="R29" s="9">
        <v>0</v>
      </c>
      <c r="S29" s="8" t="s">
        <v>318</v>
      </c>
      <c r="T29" s="9">
        <v>-14999.87</v>
      </c>
      <c r="U29" s="9">
        <v>-22673.49</v>
      </c>
      <c r="V29" s="8" t="s">
        <v>318</v>
      </c>
      <c r="W29" s="9">
        <v>0</v>
      </c>
      <c r="X29" s="9">
        <f t="shared" si="9"/>
        <v>-22673.49</v>
      </c>
      <c r="Y29" s="9">
        <f t="shared" si="10"/>
        <v>7673.6200000000008</v>
      </c>
      <c r="Z29" s="7">
        <f t="shared" si="3"/>
        <v>-0.51157910035220311</v>
      </c>
      <c r="AA29" s="8" t="s">
        <v>318</v>
      </c>
    </row>
    <row r="30" spans="1:27" hidden="1" outlineLevel="1" x14ac:dyDescent="0.25">
      <c r="A30" t="s">
        <v>318</v>
      </c>
      <c r="B30" s="8" t="s">
        <v>318</v>
      </c>
      <c r="C30" s="8" t="s">
        <v>44</v>
      </c>
      <c r="D30" s="9">
        <v>-3.25</v>
      </c>
      <c r="E30" s="9">
        <v>0</v>
      </c>
      <c r="F30" s="9">
        <v>0</v>
      </c>
      <c r="G30" s="9">
        <v>3.25</v>
      </c>
      <c r="H30" s="7">
        <f t="shared" si="0"/>
        <v>0</v>
      </c>
      <c r="I30" s="8" t="s">
        <v>318</v>
      </c>
      <c r="J30" s="9">
        <v>-297.81</v>
      </c>
      <c r="K30" s="9">
        <v>0</v>
      </c>
      <c r="L30" s="9">
        <v>0</v>
      </c>
      <c r="M30" s="9">
        <v>297.81</v>
      </c>
      <c r="N30" s="7">
        <f t="shared" si="1"/>
        <v>0</v>
      </c>
      <c r="O30" s="8" t="s">
        <v>318</v>
      </c>
      <c r="P30" s="9">
        <v>0</v>
      </c>
      <c r="Q30" s="9">
        <v>0</v>
      </c>
      <c r="R30" s="9">
        <v>0</v>
      </c>
      <c r="S30" s="8" t="s">
        <v>318</v>
      </c>
      <c r="T30" s="9">
        <v>0</v>
      </c>
      <c r="U30" s="9">
        <v>-297.81</v>
      </c>
      <c r="V30" s="8" t="s">
        <v>318</v>
      </c>
      <c r="W30" s="9">
        <v>0</v>
      </c>
      <c r="X30" s="9">
        <f t="shared" si="9"/>
        <v>-297.81</v>
      </c>
      <c r="Y30" s="9">
        <f t="shared" si="10"/>
        <v>297.81</v>
      </c>
      <c r="Z30" s="7">
        <f t="shared" si="3"/>
        <v>0</v>
      </c>
      <c r="AA30" s="8" t="s">
        <v>318</v>
      </c>
    </row>
    <row r="31" spans="1:27" hidden="1" outlineLevel="1" x14ac:dyDescent="0.25">
      <c r="A31" t="s">
        <v>318</v>
      </c>
      <c r="B31" s="8" t="s">
        <v>318</v>
      </c>
      <c r="C31" s="8" t="s">
        <v>45</v>
      </c>
      <c r="D31" s="9">
        <v>-1171.1600000000001</v>
      </c>
      <c r="E31" s="9">
        <v>0</v>
      </c>
      <c r="F31" s="9">
        <v>0</v>
      </c>
      <c r="G31" s="9">
        <v>1171.1600000000001</v>
      </c>
      <c r="H31" s="7">
        <f t="shared" si="0"/>
        <v>0</v>
      </c>
      <c r="I31" s="8" t="s">
        <v>318</v>
      </c>
      <c r="J31" s="9">
        <v>-14053.92</v>
      </c>
      <c r="K31" s="9">
        <v>-29930</v>
      </c>
      <c r="L31" s="9">
        <v>0</v>
      </c>
      <c r="M31" s="9">
        <v>-15876.08</v>
      </c>
      <c r="N31" s="7">
        <f t="shared" si="1"/>
        <v>0.46955963915803539</v>
      </c>
      <c r="O31" s="8" t="s">
        <v>318</v>
      </c>
      <c r="P31" s="9">
        <v>-29930</v>
      </c>
      <c r="Q31" s="9">
        <v>-29930</v>
      </c>
      <c r="R31" s="9">
        <v>0</v>
      </c>
      <c r="S31" s="8" t="s">
        <v>318</v>
      </c>
      <c r="T31" s="9">
        <v>-29930</v>
      </c>
      <c r="U31" s="9">
        <v>-14053.92</v>
      </c>
      <c r="V31" s="8" t="s">
        <v>318</v>
      </c>
      <c r="W31" s="9">
        <v>0</v>
      </c>
      <c r="X31" s="9">
        <f t="shared" si="9"/>
        <v>-14053.92</v>
      </c>
      <c r="Y31" s="9">
        <f t="shared" si="10"/>
        <v>-15876.08</v>
      </c>
      <c r="Z31" s="7">
        <f t="shared" si="3"/>
        <v>0.53044036084196455</v>
      </c>
      <c r="AA31" s="8" t="s">
        <v>318</v>
      </c>
    </row>
    <row r="32" spans="1:27" hidden="1" outlineLevel="1" x14ac:dyDescent="0.25">
      <c r="A32" t="s">
        <v>318</v>
      </c>
      <c r="B32" s="8" t="s">
        <v>318</v>
      </c>
      <c r="C32" s="8" t="s">
        <v>59</v>
      </c>
      <c r="D32" s="9">
        <v>0</v>
      </c>
      <c r="E32" s="9">
        <v>0</v>
      </c>
      <c r="F32" s="9">
        <v>0</v>
      </c>
      <c r="G32" s="9">
        <v>0</v>
      </c>
      <c r="H32" s="7">
        <f t="shared" si="0"/>
        <v>0</v>
      </c>
      <c r="I32" s="8" t="s">
        <v>318</v>
      </c>
      <c r="J32" s="9">
        <v>-3500</v>
      </c>
      <c r="K32" s="9">
        <v>0</v>
      </c>
      <c r="L32" s="9">
        <v>0</v>
      </c>
      <c r="M32" s="9">
        <v>3500</v>
      </c>
      <c r="N32" s="7">
        <f t="shared" si="1"/>
        <v>0</v>
      </c>
      <c r="O32" s="8" t="s">
        <v>318</v>
      </c>
      <c r="P32" s="9">
        <v>0</v>
      </c>
      <c r="Q32" s="9">
        <v>0</v>
      </c>
      <c r="R32" s="9">
        <v>0</v>
      </c>
      <c r="S32" s="8" t="s">
        <v>318</v>
      </c>
      <c r="T32" s="9">
        <v>0</v>
      </c>
      <c r="U32" s="9">
        <v>-3500</v>
      </c>
      <c r="V32" s="8" t="s">
        <v>318</v>
      </c>
      <c r="W32" s="9">
        <v>0</v>
      </c>
      <c r="X32" s="9">
        <f t="shared" si="9"/>
        <v>-3500</v>
      </c>
      <c r="Y32" s="9">
        <f t="shared" si="10"/>
        <v>3500</v>
      </c>
      <c r="Z32" s="7">
        <f t="shared" si="3"/>
        <v>0</v>
      </c>
      <c r="AA32" s="8" t="s">
        <v>318</v>
      </c>
    </row>
    <row r="33" spans="1:27" hidden="1" outlineLevel="1" x14ac:dyDescent="0.25">
      <c r="A33" t="s">
        <v>318</v>
      </c>
      <c r="B33" s="8" t="s">
        <v>318</v>
      </c>
      <c r="C33" s="8" t="s">
        <v>52</v>
      </c>
      <c r="D33" s="9">
        <v>-36.75</v>
      </c>
      <c r="E33" s="9">
        <v>0</v>
      </c>
      <c r="F33" s="9">
        <v>0</v>
      </c>
      <c r="G33" s="9">
        <v>36.75</v>
      </c>
      <c r="H33" s="7">
        <f t="shared" si="0"/>
        <v>0</v>
      </c>
      <c r="I33" s="8" t="s">
        <v>318</v>
      </c>
      <c r="J33" s="9">
        <v>-19951.05</v>
      </c>
      <c r="K33" s="9">
        <v>-17000</v>
      </c>
      <c r="L33" s="9">
        <v>0</v>
      </c>
      <c r="M33" s="9">
        <v>2951.05</v>
      </c>
      <c r="N33" s="7">
        <f t="shared" si="1"/>
        <v>1.1735911764705882</v>
      </c>
      <c r="O33" s="8" t="s">
        <v>318</v>
      </c>
      <c r="P33" s="9">
        <v>-17000</v>
      </c>
      <c r="Q33" s="9">
        <v>-17000</v>
      </c>
      <c r="R33" s="9">
        <v>0</v>
      </c>
      <c r="S33" s="8" t="s">
        <v>318</v>
      </c>
      <c r="T33" s="9">
        <v>-17000</v>
      </c>
      <c r="U33" s="9">
        <v>-19951.05</v>
      </c>
      <c r="V33" s="8" t="s">
        <v>318</v>
      </c>
      <c r="W33" s="9">
        <v>0</v>
      </c>
      <c r="X33" s="9">
        <f t="shared" si="9"/>
        <v>-19951.05</v>
      </c>
      <c r="Y33" s="9">
        <f t="shared" si="10"/>
        <v>2951.0499999999993</v>
      </c>
      <c r="Z33" s="7">
        <f t="shared" si="3"/>
        <v>-0.17359117647058819</v>
      </c>
      <c r="AA33" s="8" t="s">
        <v>318</v>
      </c>
    </row>
    <row r="34" spans="1:27" hidden="1" outlineLevel="1" x14ac:dyDescent="0.25">
      <c r="A34" t="s">
        <v>318</v>
      </c>
      <c r="B34" s="8" t="s">
        <v>318</v>
      </c>
      <c r="C34" s="8" t="s">
        <v>60</v>
      </c>
      <c r="D34" s="9">
        <v>0</v>
      </c>
      <c r="E34" s="9">
        <v>0</v>
      </c>
      <c r="F34" s="9">
        <v>0</v>
      </c>
      <c r="G34" s="9">
        <v>0</v>
      </c>
      <c r="H34" s="7">
        <f t="shared" si="0"/>
        <v>0</v>
      </c>
      <c r="I34" s="8" t="s">
        <v>318</v>
      </c>
      <c r="J34" s="9">
        <v>-2236.1</v>
      </c>
      <c r="K34" s="9">
        <v>-1500</v>
      </c>
      <c r="L34" s="9">
        <v>0</v>
      </c>
      <c r="M34" s="9">
        <v>736.1</v>
      </c>
      <c r="N34" s="7">
        <f t="shared" si="1"/>
        <v>1.4907333333333332</v>
      </c>
      <c r="O34" s="8" t="s">
        <v>318</v>
      </c>
      <c r="P34" s="9">
        <v>-1500</v>
      </c>
      <c r="Q34" s="9">
        <v>-1500</v>
      </c>
      <c r="R34" s="9">
        <v>0</v>
      </c>
      <c r="S34" s="8" t="s">
        <v>318</v>
      </c>
      <c r="T34" s="9">
        <v>-1500</v>
      </c>
      <c r="U34" s="9">
        <v>-2236.1</v>
      </c>
      <c r="V34" s="8" t="s">
        <v>318</v>
      </c>
      <c r="W34" s="9">
        <v>0</v>
      </c>
      <c r="X34" s="9">
        <f t="shared" si="9"/>
        <v>-2236.1</v>
      </c>
      <c r="Y34" s="9">
        <f t="shared" si="10"/>
        <v>736.09999999999991</v>
      </c>
      <c r="Z34" s="7">
        <f t="shared" si="3"/>
        <v>-0.4907333333333333</v>
      </c>
      <c r="AA34" s="8" t="s">
        <v>318</v>
      </c>
    </row>
    <row r="35" spans="1:27" hidden="1" outlineLevel="1" x14ac:dyDescent="0.25">
      <c r="A35" t="s">
        <v>318</v>
      </c>
      <c r="B35" s="8" t="s">
        <v>318</v>
      </c>
      <c r="C35" s="8" t="s">
        <v>48</v>
      </c>
      <c r="D35" s="9">
        <v>-44.98</v>
      </c>
      <c r="E35" s="9">
        <v>0</v>
      </c>
      <c r="F35" s="9">
        <v>0</v>
      </c>
      <c r="G35" s="9">
        <v>44.98</v>
      </c>
      <c r="H35" s="7">
        <f t="shared" si="0"/>
        <v>0</v>
      </c>
      <c r="I35" s="8" t="s">
        <v>318</v>
      </c>
      <c r="J35" s="9">
        <v>-2085.41</v>
      </c>
      <c r="K35" s="9">
        <v>-1745.09</v>
      </c>
      <c r="L35" s="9">
        <v>0</v>
      </c>
      <c r="M35" s="9">
        <v>340.32</v>
      </c>
      <c r="N35" s="7">
        <f t="shared" si="1"/>
        <v>1.1950157298477442</v>
      </c>
      <c r="O35" s="8" t="s">
        <v>318</v>
      </c>
      <c r="P35" s="9">
        <v>-1745.09</v>
      </c>
      <c r="Q35" s="9">
        <v>-1745.09</v>
      </c>
      <c r="R35" s="9">
        <v>0</v>
      </c>
      <c r="S35" s="8" t="s">
        <v>318</v>
      </c>
      <c r="T35" s="9">
        <v>-1745.09</v>
      </c>
      <c r="U35" s="9">
        <v>-2085.41</v>
      </c>
      <c r="V35" s="8" t="s">
        <v>318</v>
      </c>
      <c r="W35" s="9">
        <v>0</v>
      </c>
      <c r="X35" s="9">
        <f t="shared" si="9"/>
        <v>-2085.41</v>
      </c>
      <c r="Y35" s="9">
        <f t="shared" si="10"/>
        <v>340.31999999999994</v>
      </c>
      <c r="Z35" s="7">
        <f t="shared" si="3"/>
        <v>-0.19501572984774421</v>
      </c>
      <c r="AA35" s="8" t="s">
        <v>318</v>
      </c>
    </row>
    <row r="36" spans="1:27" hidden="1" outlineLevel="1" x14ac:dyDescent="0.25">
      <c r="A36" t="s">
        <v>318</v>
      </c>
      <c r="B36" s="8" t="s">
        <v>318</v>
      </c>
      <c r="C36" s="8" t="s">
        <v>57</v>
      </c>
      <c r="D36" s="9">
        <v>481.05</v>
      </c>
      <c r="E36" s="9">
        <v>0</v>
      </c>
      <c r="F36" s="9">
        <v>0</v>
      </c>
      <c r="G36" s="9">
        <v>-481.05</v>
      </c>
      <c r="H36" s="7">
        <f t="shared" si="0"/>
        <v>0</v>
      </c>
      <c r="I36" s="8" t="s">
        <v>318</v>
      </c>
      <c r="J36" s="9">
        <v>-4320.75</v>
      </c>
      <c r="K36" s="9">
        <v>-4535</v>
      </c>
      <c r="L36" s="9">
        <v>0</v>
      </c>
      <c r="M36" s="9">
        <v>-214.25</v>
      </c>
      <c r="N36" s="7">
        <f t="shared" si="1"/>
        <v>0.95275633958103634</v>
      </c>
      <c r="O36" s="8" t="s">
        <v>318</v>
      </c>
      <c r="P36" s="9">
        <v>-4894.9399999999996</v>
      </c>
      <c r="Q36" s="9">
        <v>-4535</v>
      </c>
      <c r="R36" s="9">
        <v>-359.94</v>
      </c>
      <c r="S36" s="8" t="s">
        <v>318</v>
      </c>
      <c r="T36" s="9">
        <v>-4535</v>
      </c>
      <c r="U36" s="9">
        <v>-4320.75</v>
      </c>
      <c r="V36" s="8" t="s">
        <v>318</v>
      </c>
      <c r="W36" s="9">
        <v>0</v>
      </c>
      <c r="X36" s="9">
        <f t="shared" si="9"/>
        <v>-4320.75</v>
      </c>
      <c r="Y36" s="9">
        <f t="shared" si="10"/>
        <v>-214.25</v>
      </c>
      <c r="Z36" s="7">
        <f t="shared" si="3"/>
        <v>4.7243660418963614E-2</v>
      </c>
      <c r="AA36" s="8" t="s">
        <v>318</v>
      </c>
    </row>
    <row r="37" spans="1:27" hidden="1" outlineLevel="1" x14ac:dyDescent="0.25">
      <c r="A37" t="s">
        <v>318</v>
      </c>
      <c r="B37" s="8" t="s">
        <v>318</v>
      </c>
      <c r="C37" s="8" t="s">
        <v>53</v>
      </c>
      <c r="D37" s="9">
        <v>0</v>
      </c>
      <c r="E37" s="9">
        <v>0</v>
      </c>
      <c r="F37" s="9">
        <v>0</v>
      </c>
      <c r="G37" s="9">
        <v>0</v>
      </c>
      <c r="H37" s="7">
        <f t="shared" si="0"/>
        <v>0</v>
      </c>
      <c r="I37" s="8" t="s">
        <v>318</v>
      </c>
      <c r="J37" s="9">
        <v>-1724</v>
      </c>
      <c r="K37" s="9">
        <v>0</v>
      </c>
      <c r="L37" s="9">
        <v>0</v>
      </c>
      <c r="M37" s="9">
        <v>1724</v>
      </c>
      <c r="N37" s="7">
        <f t="shared" si="1"/>
        <v>0</v>
      </c>
      <c r="O37" s="8" t="s">
        <v>318</v>
      </c>
      <c r="P37" s="9">
        <v>0</v>
      </c>
      <c r="Q37" s="9">
        <v>0</v>
      </c>
      <c r="R37" s="9">
        <v>0</v>
      </c>
      <c r="S37" s="8" t="s">
        <v>318</v>
      </c>
      <c r="T37" s="9">
        <v>0</v>
      </c>
      <c r="U37" s="9">
        <v>-1724</v>
      </c>
      <c r="V37" s="8" t="s">
        <v>318</v>
      </c>
      <c r="W37" s="9">
        <v>0</v>
      </c>
      <c r="X37" s="9">
        <f t="shared" si="9"/>
        <v>-1724</v>
      </c>
      <c r="Y37" s="9">
        <f t="shared" si="10"/>
        <v>1724</v>
      </c>
      <c r="Z37" s="7">
        <f t="shared" si="3"/>
        <v>0</v>
      </c>
      <c r="AA37" s="8" t="s">
        <v>318</v>
      </c>
    </row>
    <row r="38" spans="1:27" hidden="1" outlineLevel="1" x14ac:dyDescent="0.25">
      <c r="A38" t="s">
        <v>318</v>
      </c>
      <c r="B38" s="8" t="s">
        <v>318</v>
      </c>
      <c r="C38" s="8" t="s">
        <v>54</v>
      </c>
      <c r="D38" s="9">
        <v>0</v>
      </c>
      <c r="E38" s="9">
        <v>0</v>
      </c>
      <c r="F38" s="9">
        <v>0</v>
      </c>
      <c r="G38" s="9">
        <v>0</v>
      </c>
      <c r="H38" s="7">
        <f t="shared" si="0"/>
        <v>0</v>
      </c>
      <c r="I38" s="8" t="s">
        <v>318</v>
      </c>
      <c r="J38" s="9">
        <v>-494.79</v>
      </c>
      <c r="K38" s="9">
        <v>-1000</v>
      </c>
      <c r="L38" s="9">
        <v>0</v>
      </c>
      <c r="M38" s="9">
        <v>-505.21</v>
      </c>
      <c r="N38" s="7">
        <f t="shared" si="1"/>
        <v>0.49479000000000001</v>
      </c>
      <c r="O38" s="8" t="s">
        <v>318</v>
      </c>
      <c r="P38" s="9">
        <v>-1000</v>
      </c>
      <c r="Q38" s="9">
        <v>-1000</v>
      </c>
      <c r="R38" s="9">
        <v>0</v>
      </c>
      <c r="S38" s="8" t="s">
        <v>318</v>
      </c>
      <c r="T38" s="9">
        <v>-1000</v>
      </c>
      <c r="U38" s="9">
        <v>-494.79</v>
      </c>
      <c r="V38" s="8" t="s">
        <v>318</v>
      </c>
      <c r="W38" s="9">
        <v>0</v>
      </c>
      <c r="X38" s="9">
        <f t="shared" si="9"/>
        <v>-494.79</v>
      </c>
      <c r="Y38" s="9">
        <f t="shared" si="10"/>
        <v>-505.21</v>
      </c>
      <c r="Z38" s="7">
        <f t="shared" si="3"/>
        <v>0.50520999999999994</v>
      </c>
      <c r="AA38" s="8" t="s">
        <v>318</v>
      </c>
    </row>
    <row r="39" spans="1:27" hidden="1" outlineLevel="1" x14ac:dyDescent="0.25">
      <c r="A39" t="s">
        <v>318</v>
      </c>
      <c r="B39" s="8" t="s">
        <v>318</v>
      </c>
      <c r="C39" s="8" t="s">
        <v>49</v>
      </c>
      <c r="D39" s="9">
        <v>-18600</v>
      </c>
      <c r="E39" s="9">
        <v>0</v>
      </c>
      <c r="F39" s="9">
        <v>0</v>
      </c>
      <c r="G39" s="9">
        <v>18600</v>
      </c>
      <c r="H39" s="7">
        <f t="shared" si="0"/>
        <v>0</v>
      </c>
      <c r="I39" s="8" t="s">
        <v>318</v>
      </c>
      <c r="J39" s="9">
        <v>-24915</v>
      </c>
      <c r="K39" s="9">
        <v>0</v>
      </c>
      <c r="L39" s="9">
        <v>0</v>
      </c>
      <c r="M39" s="9">
        <v>24915</v>
      </c>
      <c r="N39" s="7">
        <f t="shared" si="1"/>
        <v>0</v>
      </c>
      <c r="O39" s="8" t="s">
        <v>318</v>
      </c>
      <c r="P39" s="9">
        <v>0</v>
      </c>
      <c r="Q39" s="9">
        <v>0</v>
      </c>
      <c r="R39" s="9">
        <v>0</v>
      </c>
      <c r="S39" s="8" t="s">
        <v>318</v>
      </c>
      <c r="T39" s="9">
        <v>0</v>
      </c>
      <c r="U39" s="9">
        <v>-24915</v>
      </c>
      <c r="V39" s="8" t="s">
        <v>318</v>
      </c>
      <c r="W39" s="9">
        <v>0</v>
      </c>
      <c r="X39" s="9">
        <f t="shared" si="9"/>
        <v>-24915</v>
      </c>
      <c r="Y39" s="9">
        <f t="shared" si="10"/>
        <v>24915</v>
      </c>
      <c r="Z39" s="7">
        <f t="shared" si="3"/>
        <v>0</v>
      </c>
      <c r="AA39" s="8" t="s">
        <v>318</v>
      </c>
    </row>
    <row r="40" spans="1:27" collapsed="1" x14ac:dyDescent="0.25">
      <c r="A40" t="s">
        <v>318</v>
      </c>
      <c r="B40" s="25" t="s">
        <v>63</v>
      </c>
      <c r="C40" s="25"/>
      <c r="D40" s="16">
        <f>SUM(D41:D43)</f>
        <v>32400</v>
      </c>
      <c r="E40" s="16">
        <f>SUM(E41:E43)</f>
        <v>-3139.89</v>
      </c>
      <c r="F40" s="16">
        <f>SUM(F41:F43)</f>
        <v>0</v>
      </c>
      <c r="G40" s="16">
        <f>SUM(G41:G43)</f>
        <v>-35539.89</v>
      </c>
      <c r="H40" s="17">
        <f t="shared" si="0"/>
        <v>-10.318832825353756</v>
      </c>
      <c r="I40" s="15" t="s">
        <v>318</v>
      </c>
      <c r="J40" s="16">
        <f>SUM(J41:J43)</f>
        <v>20287.370000000003</v>
      </c>
      <c r="K40" s="16">
        <f>SUM(K41:K43)</f>
        <v>-49858.7</v>
      </c>
      <c r="L40" s="16">
        <f>SUM(L41:L43)</f>
        <v>0</v>
      </c>
      <c r="M40" s="16">
        <f>SUM(M41:M43)</f>
        <v>-70146.070000000007</v>
      </c>
      <c r="N40" s="17">
        <f t="shared" si="1"/>
        <v>-0.4068972917464756</v>
      </c>
      <c r="O40" s="15" t="s">
        <v>318</v>
      </c>
      <c r="P40" s="16">
        <f>SUM(P41:P43)</f>
        <v>-9396.7199999999993</v>
      </c>
      <c r="Q40" s="16">
        <f>SUM(Q41:Q43)</f>
        <v>-49858.7</v>
      </c>
      <c r="R40" s="16">
        <f>SUM(R41:R43)</f>
        <v>40461.980000000003</v>
      </c>
      <c r="S40" s="15" t="s">
        <v>318</v>
      </c>
      <c r="T40" s="16">
        <f t="shared" ref="T40:Y40" si="11">SUM(T41:T43)</f>
        <v>-49858.7</v>
      </c>
      <c r="U40" s="16">
        <f t="shared" si="11"/>
        <v>20287.370000000003</v>
      </c>
      <c r="V40" s="16">
        <f t="shared" si="11"/>
        <v>0</v>
      </c>
      <c r="W40" s="16">
        <f t="shared" si="11"/>
        <v>0</v>
      </c>
      <c r="X40" s="16">
        <f t="shared" si="11"/>
        <v>20287.370000000003</v>
      </c>
      <c r="Y40" s="16">
        <f t="shared" si="11"/>
        <v>-70146.070000000007</v>
      </c>
      <c r="Z40" s="17">
        <f t="shared" si="3"/>
        <v>1.4068972917464757</v>
      </c>
      <c r="AA40" s="16"/>
    </row>
    <row r="41" spans="1:27" hidden="1" outlineLevel="1" x14ac:dyDescent="0.25">
      <c r="A41" t="s">
        <v>318</v>
      </c>
      <c r="B41" s="8" t="s">
        <v>318</v>
      </c>
      <c r="C41" s="8" t="s">
        <v>69</v>
      </c>
      <c r="D41" s="9">
        <v>32400</v>
      </c>
      <c r="E41" s="9">
        <v>0</v>
      </c>
      <c r="F41" s="9">
        <v>0</v>
      </c>
      <c r="G41" s="9">
        <v>-32400</v>
      </c>
      <c r="H41" s="7">
        <f t="shared" si="0"/>
        <v>0</v>
      </c>
      <c r="I41" s="8" t="s">
        <v>318</v>
      </c>
      <c r="J41" s="9">
        <v>28838</v>
      </c>
      <c r="K41" s="9">
        <v>-3561.98</v>
      </c>
      <c r="L41" s="9">
        <v>0</v>
      </c>
      <c r="M41" s="9">
        <v>-32399.98</v>
      </c>
      <c r="N41" s="7">
        <f t="shared" si="1"/>
        <v>-8.0960589335145059</v>
      </c>
      <c r="O41" s="8" t="s">
        <v>318</v>
      </c>
      <c r="P41" s="9">
        <v>0</v>
      </c>
      <c r="Q41" s="9">
        <v>-3561.98</v>
      </c>
      <c r="R41" s="9">
        <v>3561.98</v>
      </c>
      <c r="S41" s="8" t="s">
        <v>318</v>
      </c>
      <c r="T41" s="9">
        <v>-3561.98</v>
      </c>
      <c r="U41" s="9">
        <v>28838</v>
      </c>
      <c r="V41" s="8" t="s">
        <v>318</v>
      </c>
      <c r="W41" s="9">
        <v>0</v>
      </c>
      <c r="X41" s="9">
        <f>U41+IF(V41 = "", 0, V41)+W41</f>
        <v>28838</v>
      </c>
      <c r="Y41" s="9">
        <f>T41-X41</f>
        <v>-32399.98</v>
      </c>
      <c r="Z41" s="7">
        <f t="shared" si="3"/>
        <v>9.0960589335145059</v>
      </c>
      <c r="AA41" s="8" t="s">
        <v>318</v>
      </c>
    </row>
    <row r="42" spans="1:27" hidden="1" outlineLevel="1" x14ac:dyDescent="0.25">
      <c r="A42" t="s">
        <v>318</v>
      </c>
      <c r="B42" s="8" t="s">
        <v>318</v>
      </c>
      <c r="C42" s="8" t="s">
        <v>64</v>
      </c>
      <c r="D42" s="9">
        <v>0</v>
      </c>
      <c r="E42" s="9">
        <v>0</v>
      </c>
      <c r="F42" s="9">
        <v>0</v>
      </c>
      <c r="G42" s="9">
        <v>0</v>
      </c>
      <c r="H42" s="7">
        <f t="shared" si="0"/>
        <v>0</v>
      </c>
      <c r="I42" s="8" t="s">
        <v>318</v>
      </c>
      <c r="J42" s="9">
        <v>-8550.6299999999992</v>
      </c>
      <c r="K42" s="9">
        <v>-8618</v>
      </c>
      <c r="L42" s="9">
        <v>0</v>
      </c>
      <c r="M42" s="9">
        <v>-67.37</v>
      </c>
      <c r="N42" s="7">
        <f t="shared" si="1"/>
        <v>0.9921826409839869</v>
      </c>
      <c r="O42" s="8" t="s">
        <v>318</v>
      </c>
      <c r="P42" s="9">
        <v>-8618</v>
      </c>
      <c r="Q42" s="9">
        <v>-8618</v>
      </c>
      <c r="R42" s="9">
        <v>0</v>
      </c>
      <c r="S42" s="8" t="s">
        <v>318</v>
      </c>
      <c r="T42" s="9">
        <v>-8618</v>
      </c>
      <c r="U42" s="9">
        <v>-8550.6299999999992</v>
      </c>
      <c r="V42" s="8" t="s">
        <v>318</v>
      </c>
      <c r="W42" s="9">
        <v>0</v>
      </c>
      <c r="X42" s="9">
        <f>U42+IF(V42 = "", 0, V42)+W42</f>
        <v>-8550.6299999999992</v>
      </c>
      <c r="Y42" s="9">
        <f>T42-X42</f>
        <v>-67.3700000000008</v>
      </c>
      <c r="Z42" s="7">
        <f t="shared" si="3"/>
        <v>7.8173590160130896E-3</v>
      </c>
      <c r="AA42" s="8" t="s">
        <v>318</v>
      </c>
    </row>
    <row r="43" spans="1:27" hidden="1" outlineLevel="1" x14ac:dyDescent="0.25">
      <c r="A43" t="s">
        <v>318</v>
      </c>
      <c r="B43" s="8" t="s">
        <v>318</v>
      </c>
      <c r="C43" s="8" t="s">
        <v>66</v>
      </c>
      <c r="D43" s="9">
        <v>0</v>
      </c>
      <c r="E43" s="9">
        <v>-3139.89</v>
      </c>
      <c r="F43" s="9">
        <v>0</v>
      </c>
      <c r="G43" s="9">
        <v>-3139.89</v>
      </c>
      <c r="H43" s="7">
        <f t="shared" si="0"/>
        <v>0</v>
      </c>
      <c r="I43" s="8" t="s">
        <v>318</v>
      </c>
      <c r="J43" s="9">
        <v>0</v>
      </c>
      <c r="K43" s="9">
        <v>-37678.720000000001</v>
      </c>
      <c r="L43" s="9">
        <v>0</v>
      </c>
      <c r="M43" s="9">
        <v>-37678.720000000001</v>
      </c>
      <c r="N43" s="7">
        <f t="shared" si="1"/>
        <v>0</v>
      </c>
      <c r="O43" s="8" t="s">
        <v>318</v>
      </c>
      <c r="P43" s="9">
        <v>-778.72</v>
      </c>
      <c r="Q43" s="9">
        <v>-37678.720000000001</v>
      </c>
      <c r="R43" s="9">
        <v>36900</v>
      </c>
      <c r="S43" s="8" t="s">
        <v>318</v>
      </c>
      <c r="T43" s="9">
        <v>-37678.720000000001</v>
      </c>
      <c r="U43" s="9">
        <v>0</v>
      </c>
      <c r="V43" s="8" t="s">
        <v>318</v>
      </c>
      <c r="W43" s="9">
        <v>0</v>
      </c>
      <c r="X43" s="9">
        <f>U43+IF(V43 = "", 0, V43)+W43</f>
        <v>0</v>
      </c>
      <c r="Y43" s="9">
        <f>T43-X43</f>
        <v>-37678.720000000001</v>
      </c>
      <c r="Z43" s="7">
        <f t="shared" si="3"/>
        <v>1</v>
      </c>
      <c r="AA43" s="8" t="s">
        <v>318</v>
      </c>
    </row>
    <row r="45" spans="1:27" ht="17.25" x14ac:dyDescent="0.3">
      <c r="A45" s="18" t="s">
        <v>318</v>
      </c>
      <c r="B45" s="26" t="s">
        <v>71</v>
      </c>
      <c r="C45" s="26"/>
      <c r="D45" s="11">
        <f>D11+D13+D20+D23+D40</f>
        <v>-170625.58</v>
      </c>
      <c r="E45" s="11">
        <f>E11+E13+E20+E23+E40</f>
        <v>-178947.13</v>
      </c>
      <c r="F45" s="11">
        <f>F11+F13+F20+F23+F40</f>
        <v>0</v>
      </c>
      <c r="G45" s="11">
        <f>G11+G13+G20+G23+G40</f>
        <v>-8321.5499999999993</v>
      </c>
      <c r="H45" s="12">
        <f>IF(E45&lt;&gt;0, (D45+F45)/E45, 0)</f>
        <v>0.9534971586300377</v>
      </c>
      <c r="I45" s="19" t="s">
        <v>318</v>
      </c>
      <c r="J45" s="11">
        <f>J11+J13+J20+J23+J40</f>
        <v>-2593736.92</v>
      </c>
      <c r="K45" s="11">
        <f>K11+K13+K20+K23+K40</f>
        <v>-2632340.7200000002</v>
      </c>
      <c r="L45" s="11">
        <f>L11+L13+L20+L23+L40</f>
        <v>0</v>
      </c>
      <c r="M45" s="11">
        <f>M11+M13+M20+M23+M40</f>
        <v>-38603.800000000003</v>
      </c>
      <c r="N45" s="12">
        <f>IF(K45&lt;&gt;0, (J45+L45)/K45, 0)</f>
        <v>0.98533480118789474</v>
      </c>
      <c r="O45" s="19" t="s">
        <v>318</v>
      </c>
      <c r="P45" s="11">
        <f>P11+P13+P20+P23+P40</f>
        <v>-2565380.2000000002</v>
      </c>
      <c r="Q45" s="11">
        <f>Q11+Q13+Q20+Q23+Q40</f>
        <v>-2632340.7200000002</v>
      </c>
      <c r="R45" s="11">
        <f>R11+R13+R20+R23+R40</f>
        <v>66960.52</v>
      </c>
      <c r="S45" s="19" t="s">
        <v>318</v>
      </c>
      <c r="T45" s="11">
        <f t="shared" ref="T45:Y45" si="12">T11+T13+T20+T23+T40</f>
        <v>-2632340.7200000002</v>
      </c>
      <c r="U45" s="11">
        <f t="shared" si="12"/>
        <v>-2593736.92</v>
      </c>
      <c r="V45" s="11">
        <f t="shared" si="12"/>
        <v>0</v>
      </c>
      <c r="W45" s="11">
        <f t="shared" si="12"/>
        <v>0</v>
      </c>
      <c r="X45" s="11">
        <f t="shared" si="12"/>
        <v>-2593736.92</v>
      </c>
      <c r="Y45" s="11">
        <f t="shared" si="12"/>
        <v>-38603.799999999901</v>
      </c>
      <c r="Z45" s="12">
        <f>IF(T45&lt;&gt;0, Y45/T45, 0)</f>
        <v>1.4665198812105106E-2</v>
      </c>
      <c r="AA45" s="11"/>
    </row>
    <row r="46" spans="1:27" x14ac:dyDescent="0.25">
      <c r="J46" s="28">
        <f>J45</f>
        <v>-2593736.92</v>
      </c>
      <c r="K46" s="28">
        <f>K45-K43</f>
        <v>-2594662</v>
      </c>
      <c r="L46" s="29"/>
      <c r="M46" s="28">
        <f>K46-J46</f>
        <v>-925.08000000007451</v>
      </c>
    </row>
    <row r="47" spans="1:27" ht="17.25" x14ac:dyDescent="0.3">
      <c r="B47" s="5" t="s">
        <v>72</v>
      </c>
    </row>
    <row r="49" spans="1:27" x14ac:dyDescent="0.25">
      <c r="B49" s="13" t="s">
        <v>73</v>
      </c>
    </row>
    <row r="50" spans="1:27" collapsed="1" x14ac:dyDescent="0.25">
      <c r="A50" t="s">
        <v>318</v>
      </c>
      <c r="B50" s="25" t="s">
        <v>74</v>
      </c>
      <c r="C50" s="25"/>
      <c r="D50" s="16">
        <f>SUM(D51:D53)</f>
        <v>16849.739999999998</v>
      </c>
      <c r="E50" s="16">
        <f>SUM(E51:E53)</f>
        <v>16849.829999999998</v>
      </c>
      <c r="F50" s="16">
        <f>SUM(F51:F53)</f>
        <v>0</v>
      </c>
      <c r="G50" s="16">
        <f>SUM(G51:G53)</f>
        <v>9.0000000000000011E-2</v>
      </c>
      <c r="H50" s="17">
        <f t="shared" ref="H50:H81" si="13">IF(E50&lt;&gt;0, (D50+F50)/E50, 0)</f>
        <v>0.99999465869982074</v>
      </c>
      <c r="I50" s="15" t="s">
        <v>318</v>
      </c>
      <c r="J50" s="16">
        <f>SUM(J51:J53)</f>
        <v>201853.99</v>
      </c>
      <c r="K50" s="16">
        <f>SUM(K51:K53)</f>
        <v>202198.00999999998</v>
      </c>
      <c r="L50" s="16">
        <f>SUM(L51:L53)</f>
        <v>0</v>
      </c>
      <c r="M50" s="16">
        <f>SUM(M51:M53)</f>
        <v>344.02</v>
      </c>
      <c r="N50" s="17">
        <f t="shared" ref="N50:N81" si="14">IF(K50&lt;&gt;0, (J50+L50)/K50, 0)</f>
        <v>0.99829859848769043</v>
      </c>
      <c r="O50" s="15" t="s">
        <v>318</v>
      </c>
      <c r="P50" s="16">
        <f>SUM(P51:P53)</f>
        <v>202197.66999999998</v>
      </c>
      <c r="Q50" s="16">
        <f>SUM(Q51:Q53)</f>
        <v>202198.00999999998</v>
      </c>
      <c r="R50" s="16">
        <f>SUM(R51:R53)</f>
        <v>-0.34</v>
      </c>
      <c r="S50" s="15" t="s">
        <v>318</v>
      </c>
      <c r="T50" s="16">
        <f t="shared" ref="T50:Y50" si="15">SUM(T51:T53)</f>
        <v>202198.00999999998</v>
      </c>
      <c r="U50" s="16">
        <f t="shared" si="15"/>
        <v>201853.99</v>
      </c>
      <c r="V50" s="16">
        <f t="shared" si="15"/>
        <v>0</v>
      </c>
      <c r="W50" s="16">
        <f t="shared" si="15"/>
        <v>0</v>
      </c>
      <c r="X50" s="16">
        <f t="shared" si="15"/>
        <v>201853.99</v>
      </c>
      <c r="Y50" s="16">
        <f t="shared" si="15"/>
        <v>344.02000000000407</v>
      </c>
      <c r="Z50" s="17">
        <f t="shared" ref="Z50:Z81" si="16">IF(T50&lt;&gt;0, Y50/T50, 0)</f>
        <v>1.7014015123096617E-3</v>
      </c>
      <c r="AA50" s="16"/>
    </row>
    <row r="51" spans="1:27" hidden="1" outlineLevel="1" x14ac:dyDescent="0.25">
      <c r="A51" t="s">
        <v>318</v>
      </c>
      <c r="B51" s="8" t="s">
        <v>318</v>
      </c>
      <c r="C51" s="8" t="s">
        <v>75</v>
      </c>
      <c r="D51" s="9">
        <v>11814.34</v>
      </c>
      <c r="E51" s="9">
        <v>11814.33</v>
      </c>
      <c r="F51" s="9">
        <v>0</v>
      </c>
      <c r="G51" s="9">
        <v>-0.01</v>
      </c>
      <c r="H51" s="7">
        <f t="shared" si="13"/>
        <v>1.0000008464297172</v>
      </c>
      <c r="I51" s="8" t="s">
        <v>318</v>
      </c>
      <c r="J51" s="9">
        <v>141533.43</v>
      </c>
      <c r="K51" s="9">
        <v>141772</v>
      </c>
      <c r="L51" s="9">
        <v>0</v>
      </c>
      <c r="M51" s="9">
        <v>238.57</v>
      </c>
      <c r="N51" s="7">
        <f t="shared" si="14"/>
        <v>0.99831722766131525</v>
      </c>
      <c r="O51" s="8" t="s">
        <v>318</v>
      </c>
      <c r="P51" s="9">
        <v>141771.76</v>
      </c>
      <c r="Q51" s="9">
        <v>141772</v>
      </c>
      <c r="R51" s="9">
        <v>-0.24</v>
      </c>
      <c r="S51" s="8" t="s">
        <v>318</v>
      </c>
      <c r="T51" s="9">
        <v>141772</v>
      </c>
      <c r="U51" s="9">
        <v>141533.43</v>
      </c>
      <c r="V51" s="8" t="s">
        <v>318</v>
      </c>
      <c r="W51" s="9">
        <v>0</v>
      </c>
      <c r="X51" s="9">
        <f>U51+IF(V51 = "", 0, V51)+W51</f>
        <v>141533.43</v>
      </c>
      <c r="Y51" s="9">
        <f>T51-X51</f>
        <v>238.57000000000698</v>
      </c>
      <c r="Z51" s="7">
        <f t="shared" si="16"/>
        <v>1.6827723386846978E-3</v>
      </c>
      <c r="AA51" s="8" t="s">
        <v>318</v>
      </c>
    </row>
    <row r="52" spans="1:27" hidden="1" outlineLevel="1" x14ac:dyDescent="0.25">
      <c r="A52" t="s">
        <v>318</v>
      </c>
      <c r="B52" s="8" t="s">
        <v>318</v>
      </c>
      <c r="C52" s="8" t="s">
        <v>77</v>
      </c>
      <c r="D52" s="9">
        <v>1647.05</v>
      </c>
      <c r="E52" s="9">
        <v>1647.15</v>
      </c>
      <c r="F52" s="9">
        <v>0</v>
      </c>
      <c r="G52" s="9">
        <v>0.1</v>
      </c>
      <c r="H52" s="7">
        <f t="shared" si="13"/>
        <v>0.99993928907506902</v>
      </c>
      <c r="I52" s="8" t="s">
        <v>318</v>
      </c>
      <c r="J52" s="9">
        <v>19728.810000000001</v>
      </c>
      <c r="K52" s="9">
        <v>19765.8</v>
      </c>
      <c r="L52" s="9">
        <v>0</v>
      </c>
      <c r="M52" s="9">
        <v>36.99</v>
      </c>
      <c r="N52" s="7">
        <f t="shared" si="14"/>
        <v>0.99812858573900387</v>
      </c>
      <c r="O52" s="8" t="s">
        <v>318</v>
      </c>
      <c r="P52" s="9">
        <v>19765.77</v>
      </c>
      <c r="Q52" s="9">
        <v>19765.8</v>
      </c>
      <c r="R52" s="9">
        <v>-0.03</v>
      </c>
      <c r="S52" s="8" t="s">
        <v>318</v>
      </c>
      <c r="T52" s="9">
        <v>19765.8</v>
      </c>
      <c r="U52" s="9">
        <v>19728.810000000001</v>
      </c>
      <c r="V52" s="8" t="s">
        <v>318</v>
      </c>
      <c r="W52" s="9">
        <v>0</v>
      </c>
      <c r="X52" s="9">
        <f>U52+IF(V52 = "", 0, V52)+W52</f>
        <v>19728.810000000001</v>
      </c>
      <c r="Y52" s="9">
        <f>T52-X52</f>
        <v>36.989999999997963</v>
      </c>
      <c r="Z52" s="7">
        <f t="shared" si="16"/>
        <v>1.8714142609961633E-3</v>
      </c>
      <c r="AA52" s="8" t="s">
        <v>318</v>
      </c>
    </row>
    <row r="53" spans="1:27" hidden="1" outlineLevel="1" x14ac:dyDescent="0.25">
      <c r="A53" t="s">
        <v>318</v>
      </c>
      <c r="B53" s="8" t="s">
        <v>318</v>
      </c>
      <c r="C53" s="8" t="s">
        <v>78</v>
      </c>
      <c r="D53" s="9">
        <v>3388.35</v>
      </c>
      <c r="E53" s="9">
        <v>3388.35</v>
      </c>
      <c r="F53" s="9">
        <v>0</v>
      </c>
      <c r="G53" s="9">
        <v>0</v>
      </c>
      <c r="H53" s="7">
        <f t="shared" si="13"/>
        <v>1</v>
      </c>
      <c r="I53" s="8" t="s">
        <v>318</v>
      </c>
      <c r="J53" s="9">
        <v>40591.75</v>
      </c>
      <c r="K53" s="9">
        <v>40660.21</v>
      </c>
      <c r="L53" s="9">
        <v>0</v>
      </c>
      <c r="M53" s="9">
        <v>68.459999999999994</v>
      </c>
      <c r="N53" s="7">
        <f t="shared" si="14"/>
        <v>0.9983162900535929</v>
      </c>
      <c r="O53" s="8" t="s">
        <v>318</v>
      </c>
      <c r="P53" s="9">
        <v>40660.14</v>
      </c>
      <c r="Q53" s="9">
        <v>40660.21</v>
      </c>
      <c r="R53" s="9">
        <v>-7.0000000000000007E-2</v>
      </c>
      <c r="S53" s="8" t="s">
        <v>318</v>
      </c>
      <c r="T53" s="9">
        <v>40660.21</v>
      </c>
      <c r="U53" s="9">
        <v>40591.75</v>
      </c>
      <c r="V53" s="8" t="s">
        <v>318</v>
      </c>
      <c r="W53" s="9">
        <v>0</v>
      </c>
      <c r="X53" s="9">
        <f>U53+IF(V53 = "", 0, V53)+W53</f>
        <v>40591.75</v>
      </c>
      <c r="Y53" s="9">
        <f>T53-X53</f>
        <v>68.459999999999127</v>
      </c>
      <c r="Z53" s="7">
        <f t="shared" si="16"/>
        <v>1.6837099464070433E-3</v>
      </c>
      <c r="AA53" s="8" t="s">
        <v>318</v>
      </c>
    </row>
    <row r="54" spans="1:27" collapsed="1" x14ac:dyDescent="0.25">
      <c r="A54" t="s">
        <v>318</v>
      </c>
      <c r="B54" s="25" t="s">
        <v>83</v>
      </c>
      <c r="C54" s="25"/>
      <c r="D54" s="16">
        <f>SUM(D55:D58)</f>
        <v>83182.640000000014</v>
      </c>
      <c r="E54" s="16">
        <f>SUM(E55:E58)</f>
        <v>77378.22</v>
      </c>
      <c r="F54" s="16">
        <f>SUM(F55:F58)</f>
        <v>0</v>
      </c>
      <c r="G54" s="16">
        <f>SUM(G55:G58)</f>
        <v>-5804.42</v>
      </c>
      <c r="H54" s="17">
        <f t="shared" si="13"/>
        <v>1.0750136149422926</v>
      </c>
      <c r="I54" s="15" t="s">
        <v>318</v>
      </c>
      <c r="J54" s="16">
        <f>SUM(J55:J58)</f>
        <v>970524.58000000007</v>
      </c>
      <c r="K54" s="16">
        <f>SUM(K55:K58)</f>
        <v>957636.02</v>
      </c>
      <c r="L54" s="16">
        <f>SUM(L55:L58)</f>
        <v>0</v>
      </c>
      <c r="M54" s="16">
        <f>SUM(M55:M58)</f>
        <v>-12888.56</v>
      </c>
      <c r="N54" s="17">
        <f t="shared" si="14"/>
        <v>1.0134587251636589</v>
      </c>
      <c r="O54" s="15" t="s">
        <v>318</v>
      </c>
      <c r="P54" s="16">
        <f>SUM(P55:P58)</f>
        <v>959417.53999999992</v>
      </c>
      <c r="Q54" s="16">
        <f>SUM(Q55:Q58)</f>
        <v>957636.02</v>
      </c>
      <c r="R54" s="16">
        <f>SUM(R55:R58)</f>
        <v>1781.52</v>
      </c>
      <c r="S54" s="15" t="s">
        <v>318</v>
      </c>
      <c r="T54" s="16">
        <f t="shared" ref="T54:Y54" si="17">SUM(T55:T58)</f>
        <v>957636.02</v>
      </c>
      <c r="U54" s="16">
        <f t="shared" si="17"/>
        <v>970524.58000000007</v>
      </c>
      <c r="V54" s="16">
        <f t="shared" si="17"/>
        <v>0</v>
      </c>
      <c r="W54" s="16">
        <f t="shared" si="17"/>
        <v>0</v>
      </c>
      <c r="X54" s="16">
        <f t="shared" si="17"/>
        <v>970524.58000000007</v>
      </c>
      <c r="Y54" s="16">
        <f t="shared" si="17"/>
        <v>-12888.560000000019</v>
      </c>
      <c r="Z54" s="17">
        <f t="shared" si="16"/>
        <v>-1.3458725163658756E-2</v>
      </c>
      <c r="AA54" s="16"/>
    </row>
    <row r="55" spans="1:27" hidden="1" outlineLevel="1" x14ac:dyDescent="0.25">
      <c r="A55" t="s">
        <v>318</v>
      </c>
      <c r="B55" s="8" t="s">
        <v>318</v>
      </c>
      <c r="C55" s="8" t="s">
        <v>84</v>
      </c>
      <c r="D55" s="9">
        <v>57756.55</v>
      </c>
      <c r="E55" s="9">
        <v>54603.360000000001</v>
      </c>
      <c r="F55" s="9">
        <v>0</v>
      </c>
      <c r="G55" s="9">
        <v>-3153.19</v>
      </c>
      <c r="H55" s="7">
        <f t="shared" si="13"/>
        <v>1.0577471789281832</v>
      </c>
      <c r="I55" s="8" t="s">
        <v>318</v>
      </c>
      <c r="J55" s="9">
        <v>669636.91</v>
      </c>
      <c r="K55" s="9">
        <v>675711.63</v>
      </c>
      <c r="L55" s="9">
        <v>0</v>
      </c>
      <c r="M55" s="9">
        <v>6074.72</v>
      </c>
      <c r="N55" s="7">
        <f t="shared" si="14"/>
        <v>0.99100989278518115</v>
      </c>
      <c r="O55" s="8" t="s">
        <v>318</v>
      </c>
      <c r="P55" s="9">
        <v>676667.98</v>
      </c>
      <c r="Q55" s="9">
        <v>675711.63</v>
      </c>
      <c r="R55" s="9">
        <v>956.35</v>
      </c>
      <c r="S55" s="8" t="s">
        <v>318</v>
      </c>
      <c r="T55" s="9">
        <v>675711.63</v>
      </c>
      <c r="U55" s="9">
        <v>669636.91</v>
      </c>
      <c r="V55" s="8" t="s">
        <v>318</v>
      </c>
      <c r="W55" s="9">
        <v>0</v>
      </c>
      <c r="X55" s="9">
        <f>U55+IF(V55 = "", 0, V55)+W55</f>
        <v>669636.91</v>
      </c>
      <c r="Y55" s="9">
        <f>T55-X55</f>
        <v>6074.7199999999721</v>
      </c>
      <c r="Z55" s="7">
        <f t="shared" si="16"/>
        <v>8.9901072148188006E-3</v>
      </c>
      <c r="AA55" s="8" t="s">
        <v>318</v>
      </c>
    </row>
    <row r="56" spans="1:27" hidden="1" outlineLevel="1" x14ac:dyDescent="0.25">
      <c r="A56" t="s">
        <v>318</v>
      </c>
      <c r="B56" s="8" t="s">
        <v>318</v>
      </c>
      <c r="C56" s="8" t="s">
        <v>85</v>
      </c>
      <c r="D56" s="9">
        <v>816.81</v>
      </c>
      <c r="E56" s="9">
        <v>0</v>
      </c>
      <c r="F56" s="9">
        <v>0</v>
      </c>
      <c r="G56" s="9">
        <v>-816.81</v>
      </c>
      <c r="H56" s="7">
        <f t="shared" si="13"/>
        <v>0</v>
      </c>
      <c r="I56" s="8" t="s">
        <v>318</v>
      </c>
      <c r="J56" s="9">
        <v>11176.43</v>
      </c>
      <c r="K56" s="9">
        <v>0</v>
      </c>
      <c r="L56" s="9">
        <v>0</v>
      </c>
      <c r="M56" s="9">
        <v>-11176.43</v>
      </c>
      <c r="N56" s="7">
        <f t="shared" si="14"/>
        <v>0</v>
      </c>
      <c r="O56" s="8" t="s">
        <v>318</v>
      </c>
      <c r="P56" s="9">
        <v>0</v>
      </c>
      <c r="Q56" s="9">
        <v>0</v>
      </c>
      <c r="R56" s="9">
        <v>0</v>
      </c>
      <c r="S56" s="8" t="s">
        <v>318</v>
      </c>
      <c r="T56" s="9">
        <v>0</v>
      </c>
      <c r="U56" s="9">
        <v>11176.43</v>
      </c>
      <c r="V56" s="8" t="s">
        <v>318</v>
      </c>
      <c r="W56" s="9">
        <v>0</v>
      </c>
      <c r="X56" s="9">
        <f>U56+IF(V56 = "", 0, V56)+W56</f>
        <v>11176.43</v>
      </c>
      <c r="Y56" s="9">
        <f>T56-X56</f>
        <v>-11176.43</v>
      </c>
      <c r="Z56" s="7">
        <f t="shared" si="16"/>
        <v>0</v>
      </c>
      <c r="AA56" s="8" t="s">
        <v>318</v>
      </c>
    </row>
    <row r="57" spans="1:27" hidden="1" outlineLevel="1" x14ac:dyDescent="0.25">
      <c r="A57" t="s">
        <v>318</v>
      </c>
      <c r="B57" s="8" t="s">
        <v>318</v>
      </c>
      <c r="C57" s="8" t="s">
        <v>86</v>
      </c>
      <c r="D57" s="9">
        <v>7707.88</v>
      </c>
      <c r="E57" s="9">
        <v>7114.62</v>
      </c>
      <c r="F57" s="9">
        <v>0</v>
      </c>
      <c r="G57" s="9">
        <v>-593.26</v>
      </c>
      <c r="H57" s="7">
        <f t="shared" si="13"/>
        <v>1.0833860417000487</v>
      </c>
      <c r="I57" s="8" t="s">
        <v>318</v>
      </c>
      <c r="J57" s="9">
        <v>90579.41</v>
      </c>
      <c r="K57" s="9">
        <v>88130.29</v>
      </c>
      <c r="L57" s="9">
        <v>0</v>
      </c>
      <c r="M57" s="9">
        <v>-2449.12</v>
      </c>
      <c r="N57" s="7">
        <f t="shared" si="14"/>
        <v>1.0277897644498846</v>
      </c>
      <c r="O57" s="8" t="s">
        <v>318</v>
      </c>
      <c r="P57" s="9">
        <v>88681.18</v>
      </c>
      <c r="Q57" s="9">
        <v>88130.29</v>
      </c>
      <c r="R57" s="9">
        <v>550.89</v>
      </c>
      <c r="S57" s="8" t="s">
        <v>318</v>
      </c>
      <c r="T57" s="9">
        <v>88130.29</v>
      </c>
      <c r="U57" s="9">
        <v>90579.41</v>
      </c>
      <c r="V57" s="8" t="s">
        <v>318</v>
      </c>
      <c r="W57" s="9">
        <v>0</v>
      </c>
      <c r="X57" s="9">
        <f>U57+IF(V57 = "", 0, V57)+W57</f>
        <v>90579.41</v>
      </c>
      <c r="Y57" s="9">
        <f>T57-X57</f>
        <v>-2449.1200000000099</v>
      </c>
      <c r="Z57" s="7">
        <f t="shared" si="16"/>
        <v>-2.7789764449884485E-2</v>
      </c>
      <c r="AA57" s="8" t="s">
        <v>318</v>
      </c>
    </row>
    <row r="58" spans="1:27" hidden="1" outlineLevel="1" x14ac:dyDescent="0.25">
      <c r="A58" t="s">
        <v>318</v>
      </c>
      <c r="B58" s="8" t="s">
        <v>318</v>
      </c>
      <c r="C58" s="8" t="s">
        <v>87</v>
      </c>
      <c r="D58" s="9">
        <v>16901.400000000001</v>
      </c>
      <c r="E58" s="9">
        <v>15660.24</v>
      </c>
      <c r="F58" s="9">
        <v>0</v>
      </c>
      <c r="G58" s="9">
        <v>-1241.1600000000001</v>
      </c>
      <c r="H58" s="7">
        <f t="shared" si="13"/>
        <v>1.0792554903373131</v>
      </c>
      <c r="I58" s="8" t="s">
        <v>318</v>
      </c>
      <c r="J58" s="9">
        <v>199131.83</v>
      </c>
      <c r="K58" s="9">
        <v>193794.1</v>
      </c>
      <c r="L58" s="9">
        <v>0</v>
      </c>
      <c r="M58" s="9">
        <v>-5337.73</v>
      </c>
      <c r="N58" s="7">
        <f t="shared" si="14"/>
        <v>1.0275433049819369</v>
      </c>
      <c r="O58" s="8" t="s">
        <v>318</v>
      </c>
      <c r="P58" s="9">
        <v>194068.38</v>
      </c>
      <c r="Q58" s="9">
        <v>193794.1</v>
      </c>
      <c r="R58" s="9">
        <v>274.27999999999997</v>
      </c>
      <c r="S58" s="8" t="s">
        <v>318</v>
      </c>
      <c r="T58" s="9">
        <v>193794.1</v>
      </c>
      <c r="U58" s="9">
        <v>199131.83</v>
      </c>
      <c r="V58" s="8" t="s">
        <v>318</v>
      </c>
      <c r="W58" s="9">
        <v>0</v>
      </c>
      <c r="X58" s="9">
        <f>U58+IF(V58 = "", 0, V58)+W58</f>
        <v>199131.83</v>
      </c>
      <c r="Y58" s="9">
        <f>T58-X58</f>
        <v>-5337.7299999999814</v>
      </c>
      <c r="Z58" s="7">
        <f t="shared" si="16"/>
        <v>-2.7543304981936918E-2</v>
      </c>
      <c r="AA58" s="8" t="s">
        <v>318</v>
      </c>
    </row>
    <row r="59" spans="1:27" collapsed="1" x14ac:dyDescent="0.25">
      <c r="A59" t="s">
        <v>318</v>
      </c>
      <c r="B59" s="25" t="s">
        <v>88</v>
      </c>
      <c r="C59" s="25"/>
      <c r="D59" s="16">
        <f>SUM(D60:D61)</f>
        <v>0</v>
      </c>
      <c r="E59" s="16">
        <f>SUM(E60:E61)</f>
        <v>416.67</v>
      </c>
      <c r="F59" s="16">
        <f>SUM(F60:F61)</f>
        <v>0</v>
      </c>
      <c r="G59" s="16">
        <f>SUM(G60:G61)</f>
        <v>416.67</v>
      </c>
      <c r="H59" s="17">
        <f t="shared" si="13"/>
        <v>0</v>
      </c>
      <c r="I59" s="15" t="s">
        <v>318</v>
      </c>
      <c r="J59" s="16">
        <f>SUM(J60:J61)</f>
        <v>6435</v>
      </c>
      <c r="K59" s="16">
        <f>SUM(K60:K61)</f>
        <v>10815</v>
      </c>
      <c r="L59" s="16">
        <f>SUM(L60:L61)</f>
        <v>0</v>
      </c>
      <c r="M59" s="16">
        <f>SUM(M60:M61)</f>
        <v>4380</v>
      </c>
      <c r="N59" s="17">
        <f t="shared" si="14"/>
        <v>0.59500693481276001</v>
      </c>
      <c r="O59" s="15" t="s">
        <v>318</v>
      </c>
      <c r="P59" s="16">
        <f>SUM(P60:P61)</f>
        <v>10815</v>
      </c>
      <c r="Q59" s="16">
        <f>SUM(Q60:Q61)</f>
        <v>10815</v>
      </c>
      <c r="R59" s="16">
        <f>SUM(R60:R61)</f>
        <v>0</v>
      </c>
      <c r="S59" s="15" t="s">
        <v>318</v>
      </c>
      <c r="T59" s="16">
        <f t="shared" ref="T59:Y59" si="18">SUM(T60:T61)</f>
        <v>10815</v>
      </c>
      <c r="U59" s="16">
        <f t="shared" si="18"/>
        <v>6435</v>
      </c>
      <c r="V59" s="16">
        <f t="shared" si="18"/>
        <v>0</v>
      </c>
      <c r="W59" s="16">
        <f t="shared" si="18"/>
        <v>0</v>
      </c>
      <c r="X59" s="16">
        <f t="shared" si="18"/>
        <v>6435</v>
      </c>
      <c r="Y59" s="16">
        <f t="shared" si="18"/>
        <v>4380</v>
      </c>
      <c r="Z59" s="17">
        <f t="shared" si="16"/>
        <v>0.40499306518723993</v>
      </c>
      <c r="AA59" s="16"/>
    </row>
    <row r="60" spans="1:27" hidden="1" outlineLevel="1" x14ac:dyDescent="0.25">
      <c r="A60" t="s">
        <v>318</v>
      </c>
      <c r="B60" s="8" t="s">
        <v>318</v>
      </c>
      <c r="C60" s="8" t="s">
        <v>90</v>
      </c>
      <c r="D60" s="9">
        <v>0</v>
      </c>
      <c r="E60" s="9">
        <v>416.67</v>
      </c>
      <c r="F60" s="9">
        <v>0</v>
      </c>
      <c r="G60" s="9">
        <v>416.67</v>
      </c>
      <c r="H60" s="7">
        <f t="shared" si="13"/>
        <v>0</v>
      </c>
      <c r="I60" s="8" t="s">
        <v>318</v>
      </c>
      <c r="J60" s="9">
        <v>6019</v>
      </c>
      <c r="K60" s="9">
        <v>5000</v>
      </c>
      <c r="L60" s="9">
        <v>0</v>
      </c>
      <c r="M60" s="9">
        <v>-1019</v>
      </c>
      <c r="N60" s="7">
        <f t="shared" si="14"/>
        <v>1.2038</v>
      </c>
      <c r="O60" s="8" t="s">
        <v>318</v>
      </c>
      <c r="P60" s="9">
        <v>5000</v>
      </c>
      <c r="Q60" s="9">
        <v>5000</v>
      </c>
      <c r="R60" s="9">
        <v>0</v>
      </c>
      <c r="S60" s="8" t="s">
        <v>318</v>
      </c>
      <c r="T60" s="9">
        <v>5000</v>
      </c>
      <c r="U60" s="9">
        <v>6019</v>
      </c>
      <c r="V60" s="8" t="s">
        <v>318</v>
      </c>
      <c r="W60" s="9">
        <v>0</v>
      </c>
      <c r="X60" s="9">
        <f>U60+IF(V60 = "", 0, V60)+W60</f>
        <v>6019</v>
      </c>
      <c r="Y60" s="9">
        <f>T60-X60</f>
        <v>-1019</v>
      </c>
      <c r="Z60" s="7">
        <f t="shared" si="16"/>
        <v>-0.20380000000000001</v>
      </c>
      <c r="AA60" s="8" t="s">
        <v>318</v>
      </c>
    </row>
    <row r="61" spans="1:27" hidden="1" outlineLevel="1" x14ac:dyDescent="0.25">
      <c r="A61" t="s">
        <v>318</v>
      </c>
      <c r="B61" s="8" t="s">
        <v>318</v>
      </c>
      <c r="C61" s="8" t="s">
        <v>91</v>
      </c>
      <c r="D61" s="9">
        <v>0</v>
      </c>
      <c r="E61" s="9">
        <v>0</v>
      </c>
      <c r="F61" s="9">
        <v>0</v>
      </c>
      <c r="G61" s="9">
        <v>0</v>
      </c>
      <c r="H61" s="7">
        <f t="shared" si="13"/>
        <v>0</v>
      </c>
      <c r="I61" s="8" t="s">
        <v>318</v>
      </c>
      <c r="J61" s="9">
        <v>416</v>
      </c>
      <c r="K61" s="9">
        <v>5815</v>
      </c>
      <c r="L61" s="9">
        <v>0</v>
      </c>
      <c r="M61" s="9">
        <v>5399</v>
      </c>
      <c r="N61" s="7">
        <f t="shared" si="14"/>
        <v>7.1539122957867587E-2</v>
      </c>
      <c r="O61" s="8" t="s">
        <v>318</v>
      </c>
      <c r="P61" s="9">
        <v>5815</v>
      </c>
      <c r="Q61" s="9">
        <v>5815</v>
      </c>
      <c r="R61" s="9">
        <v>0</v>
      </c>
      <c r="S61" s="8" t="s">
        <v>318</v>
      </c>
      <c r="T61" s="9">
        <v>5815</v>
      </c>
      <c r="U61" s="9">
        <v>416</v>
      </c>
      <c r="V61" s="8" t="s">
        <v>318</v>
      </c>
      <c r="W61" s="9">
        <v>0</v>
      </c>
      <c r="X61" s="9">
        <f>U61+IF(V61 = "", 0, V61)+W61</f>
        <v>416</v>
      </c>
      <c r="Y61" s="9">
        <f>T61-X61</f>
        <v>5399</v>
      </c>
      <c r="Z61" s="7">
        <f t="shared" si="16"/>
        <v>0.92846087704213243</v>
      </c>
      <c r="AA61" s="8" t="s">
        <v>318</v>
      </c>
    </row>
    <row r="62" spans="1:27" collapsed="1" x14ac:dyDescent="0.25">
      <c r="A62" t="s">
        <v>318</v>
      </c>
      <c r="B62" s="25" t="s">
        <v>94</v>
      </c>
      <c r="C62" s="25"/>
      <c r="D62" s="16">
        <f>SUM(D63:D73)</f>
        <v>41815.020000000011</v>
      </c>
      <c r="E62" s="16">
        <f>SUM(E63:E73)</f>
        <v>39679.009999999995</v>
      </c>
      <c r="F62" s="16">
        <f>SUM(F63:F73)</f>
        <v>0</v>
      </c>
      <c r="G62" s="16">
        <f>SUM(G63:G73)</f>
        <v>-2136.0100000000002</v>
      </c>
      <c r="H62" s="17">
        <f t="shared" si="13"/>
        <v>1.0538322402701079</v>
      </c>
      <c r="I62" s="15" t="s">
        <v>318</v>
      </c>
      <c r="J62" s="16">
        <f>SUM(J63:J73)</f>
        <v>534858.61</v>
      </c>
      <c r="K62" s="16">
        <f>SUM(K63:K73)</f>
        <v>513101.32</v>
      </c>
      <c r="L62" s="16">
        <f>SUM(L63:L73)</f>
        <v>0</v>
      </c>
      <c r="M62" s="16">
        <f>SUM(M63:M73)</f>
        <v>-21757.29</v>
      </c>
      <c r="N62" s="17">
        <f t="shared" si="14"/>
        <v>1.0424034964478361</v>
      </c>
      <c r="O62" s="15" t="s">
        <v>318</v>
      </c>
      <c r="P62" s="16">
        <f>SUM(P63:P73)</f>
        <v>538729.76000000013</v>
      </c>
      <c r="Q62" s="16">
        <f>SUM(Q63:Q73)</f>
        <v>513101.32</v>
      </c>
      <c r="R62" s="16">
        <f>SUM(R63:R73)</f>
        <v>25628.440000000002</v>
      </c>
      <c r="S62" s="15" t="s">
        <v>318</v>
      </c>
      <c r="T62" s="16">
        <f t="shared" ref="T62:Y62" si="19">SUM(T63:T73)</f>
        <v>513101.32</v>
      </c>
      <c r="U62" s="16">
        <f t="shared" si="19"/>
        <v>534858.61</v>
      </c>
      <c r="V62" s="16">
        <f t="shared" si="19"/>
        <v>0</v>
      </c>
      <c r="W62" s="16">
        <f t="shared" si="19"/>
        <v>0</v>
      </c>
      <c r="X62" s="16">
        <f t="shared" si="19"/>
        <v>534858.61</v>
      </c>
      <c r="Y62" s="16">
        <f t="shared" si="19"/>
        <v>-21757.290000000019</v>
      </c>
      <c r="Z62" s="17">
        <f t="shared" si="16"/>
        <v>-4.2403496447836107E-2</v>
      </c>
      <c r="AA62" s="16"/>
    </row>
    <row r="63" spans="1:27" hidden="1" outlineLevel="1" x14ac:dyDescent="0.25">
      <c r="A63" t="s">
        <v>318</v>
      </c>
      <c r="B63" s="8" t="s">
        <v>318</v>
      </c>
      <c r="C63" s="8" t="s">
        <v>95</v>
      </c>
      <c r="D63" s="9">
        <v>29276.81</v>
      </c>
      <c r="E63" s="9">
        <v>29454.12</v>
      </c>
      <c r="F63" s="9">
        <v>0</v>
      </c>
      <c r="G63" s="9">
        <v>177.31</v>
      </c>
      <c r="H63" s="7">
        <f t="shared" si="13"/>
        <v>0.993980129095692</v>
      </c>
      <c r="I63" s="8" t="s">
        <v>318</v>
      </c>
      <c r="J63" s="9">
        <v>355060.38</v>
      </c>
      <c r="K63" s="9">
        <v>357457.94</v>
      </c>
      <c r="L63" s="9">
        <v>0</v>
      </c>
      <c r="M63" s="9">
        <v>2397.56</v>
      </c>
      <c r="N63" s="7">
        <f t="shared" si="14"/>
        <v>0.99329274935115441</v>
      </c>
      <c r="O63" s="8" t="s">
        <v>318</v>
      </c>
      <c r="P63" s="9">
        <v>367067.71</v>
      </c>
      <c r="Q63" s="9">
        <v>357457.94</v>
      </c>
      <c r="R63" s="9">
        <v>9609.77</v>
      </c>
      <c r="S63" s="8" t="s">
        <v>318</v>
      </c>
      <c r="T63" s="9">
        <v>357457.94</v>
      </c>
      <c r="U63" s="9">
        <v>355060.38</v>
      </c>
      <c r="V63" s="8" t="s">
        <v>318</v>
      </c>
      <c r="W63" s="9">
        <v>0</v>
      </c>
      <c r="X63" s="9">
        <f t="shared" ref="X63:X73" si="20">U63+IF(V63 = "", 0, V63)+W63</f>
        <v>355060.38</v>
      </c>
      <c r="Y63" s="9">
        <f t="shared" ref="Y63:Y73" si="21">T63-X63</f>
        <v>2397.5599999999977</v>
      </c>
      <c r="Z63" s="7">
        <f t="shared" si="16"/>
        <v>6.7072506488455612E-3</v>
      </c>
      <c r="AA63" s="8" t="s">
        <v>318</v>
      </c>
    </row>
    <row r="64" spans="1:27" hidden="1" outlineLevel="1" x14ac:dyDescent="0.25">
      <c r="A64" t="s">
        <v>318</v>
      </c>
      <c r="B64" s="8" t="s">
        <v>318</v>
      </c>
      <c r="C64" s="8" t="s">
        <v>96</v>
      </c>
      <c r="D64" s="9">
        <v>618.27</v>
      </c>
      <c r="E64" s="9">
        <v>0</v>
      </c>
      <c r="F64" s="9">
        <v>0</v>
      </c>
      <c r="G64" s="9">
        <v>-618.27</v>
      </c>
      <c r="H64" s="7">
        <f t="shared" si="13"/>
        <v>0</v>
      </c>
      <c r="I64" s="8" t="s">
        <v>318</v>
      </c>
      <c r="J64" s="9">
        <v>4081.2</v>
      </c>
      <c r="K64" s="9">
        <v>3276.7</v>
      </c>
      <c r="L64" s="9">
        <v>0</v>
      </c>
      <c r="M64" s="9">
        <v>-804.5</v>
      </c>
      <c r="N64" s="7">
        <f t="shared" si="14"/>
        <v>1.2455214087343973</v>
      </c>
      <c r="O64" s="8" t="s">
        <v>318</v>
      </c>
      <c r="P64" s="9">
        <v>3276.7</v>
      </c>
      <c r="Q64" s="9">
        <v>3276.7</v>
      </c>
      <c r="R64" s="9">
        <v>0</v>
      </c>
      <c r="S64" s="8" t="s">
        <v>318</v>
      </c>
      <c r="T64" s="9">
        <v>3276.7</v>
      </c>
      <c r="U64" s="9">
        <v>4081.2</v>
      </c>
      <c r="V64" s="8" t="s">
        <v>318</v>
      </c>
      <c r="W64" s="9">
        <v>0</v>
      </c>
      <c r="X64" s="9">
        <f t="shared" si="20"/>
        <v>4081.2</v>
      </c>
      <c r="Y64" s="9">
        <f t="shared" si="21"/>
        <v>-804.5</v>
      </c>
      <c r="Z64" s="7">
        <f t="shared" si="16"/>
        <v>-0.24552140873439743</v>
      </c>
      <c r="AA64" s="8" t="s">
        <v>318</v>
      </c>
    </row>
    <row r="65" spans="1:27" hidden="1" outlineLevel="1" x14ac:dyDescent="0.25">
      <c r="A65" t="s">
        <v>318</v>
      </c>
      <c r="B65" s="8" t="s">
        <v>318</v>
      </c>
      <c r="C65" s="8" t="s">
        <v>97</v>
      </c>
      <c r="D65" s="9">
        <v>3153.26</v>
      </c>
      <c r="E65" s="9">
        <v>3173.6</v>
      </c>
      <c r="F65" s="9">
        <v>0</v>
      </c>
      <c r="G65" s="9">
        <v>20.34</v>
      </c>
      <c r="H65" s="7">
        <f t="shared" si="13"/>
        <v>0.9935908747164105</v>
      </c>
      <c r="I65" s="8" t="s">
        <v>318</v>
      </c>
      <c r="J65" s="9">
        <v>37811.18</v>
      </c>
      <c r="K65" s="9">
        <v>37891.49</v>
      </c>
      <c r="L65" s="9">
        <v>0</v>
      </c>
      <c r="M65" s="9">
        <v>80.31</v>
      </c>
      <c r="N65" s="7">
        <f t="shared" si="14"/>
        <v>0.99788052673568661</v>
      </c>
      <c r="O65" s="8" t="s">
        <v>318</v>
      </c>
      <c r="P65" s="9">
        <v>39024.769999999997</v>
      </c>
      <c r="Q65" s="9">
        <v>37891.49</v>
      </c>
      <c r="R65" s="9">
        <v>1133.28</v>
      </c>
      <c r="S65" s="8" t="s">
        <v>318</v>
      </c>
      <c r="T65" s="9">
        <v>37891.49</v>
      </c>
      <c r="U65" s="9">
        <v>37811.18</v>
      </c>
      <c r="V65" s="8" t="s">
        <v>318</v>
      </c>
      <c r="W65" s="9">
        <v>0</v>
      </c>
      <c r="X65" s="9">
        <f t="shared" si="20"/>
        <v>37811.18</v>
      </c>
      <c r="Y65" s="9">
        <f t="shared" si="21"/>
        <v>80.309999999997672</v>
      </c>
      <c r="Z65" s="7">
        <f t="shared" si="16"/>
        <v>2.1194732643133769E-3</v>
      </c>
      <c r="AA65" s="8" t="s">
        <v>318</v>
      </c>
    </row>
    <row r="66" spans="1:27" hidden="1" outlineLevel="1" x14ac:dyDescent="0.25">
      <c r="A66" t="s">
        <v>318</v>
      </c>
      <c r="B66" s="8" t="s">
        <v>318</v>
      </c>
      <c r="C66" s="8" t="s">
        <v>98</v>
      </c>
      <c r="D66" s="9">
        <v>4783.2</v>
      </c>
      <c r="E66" s="9">
        <v>4712.66</v>
      </c>
      <c r="F66" s="9">
        <v>0</v>
      </c>
      <c r="G66" s="9">
        <v>-70.540000000000006</v>
      </c>
      <c r="H66" s="7">
        <f t="shared" si="13"/>
        <v>1.0149681920613836</v>
      </c>
      <c r="I66" s="8" t="s">
        <v>318</v>
      </c>
      <c r="J66" s="9">
        <v>73710.850000000006</v>
      </c>
      <c r="K66" s="9">
        <v>73254.179999999993</v>
      </c>
      <c r="L66" s="9">
        <v>0</v>
      </c>
      <c r="M66" s="9">
        <v>-456.67</v>
      </c>
      <c r="N66" s="7">
        <f t="shared" si="14"/>
        <v>1.0062340469854418</v>
      </c>
      <c r="O66" s="8" t="s">
        <v>318</v>
      </c>
      <c r="P66" s="9">
        <v>86995.05</v>
      </c>
      <c r="Q66" s="9">
        <v>73254.179999999993</v>
      </c>
      <c r="R66" s="9">
        <v>13740.87</v>
      </c>
      <c r="S66" s="8" t="s">
        <v>318</v>
      </c>
      <c r="T66" s="9">
        <v>73254.179999999993</v>
      </c>
      <c r="U66" s="9">
        <v>73710.850000000006</v>
      </c>
      <c r="V66" s="8" t="s">
        <v>318</v>
      </c>
      <c r="W66" s="9">
        <v>0</v>
      </c>
      <c r="X66" s="9">
        <f t="shared" si="20"/>
        <v>73710.850000000006</v>
      </c>
      <c r="Y66" s="9">
        <f t="shared" si="21"/>
        <v>-456.67000000001281</v>
      </c>
      <c r="Z66" s="7">
        <f t="shared" si="16"/>
        <v>-6.2340469854418254E-3</v>
      </c>
      <c r="AA66" s="8" t="s">
        <v>318</v>
      </c>
    </row>
    <row r="67" spans="1:27" hidden="1" outlineLevel="1" x14ac:dyDescent="0.25">
      <c r="A67" t="s">
        <v>318</v>
      </c>
      <c r="B67" s="8" t="s">
        <v>318</v>
      </c>
      <c r="C67" s="8" t="s">
        <v>99</v>
      </c>
      <c r="D67" s="9">
        <v>1774.43</v>
      </c>
      <c r="E67" s="9">
        <v>1832.92</v>
      </c>
      <c r="F67" s="9">
        <v>0</v>
      </c>
      <c r="G67" s="9">
        <v>58.49</v>
      </c>
      <c r="H67" s="7">
        <f t="shared" si="13"/>
        <v>0.96808916919450927</v>
      </c>
      <c r="I67" s="8" t="s">
        <v>318</v>
      </c>
      <c r="J67" s="9">
        <v>21054.52</v>
      </c>
      <c r="K67" s="9">
        <v>21387.06</v>
      </c>
      <c r="L67" s="9">
        <v>0</v>
      </c>
      <c r="M67" s="9">
        <v>332.54</v>
      </c>
      <c r="N67" s="7">
        <f t="shared" si="14"/>
        <v>0.98445134581377702</v>
      </c>
      <c r="O67" s="8" t="s">
        <v>318</v>
      </c>
      <c r="P67" s="9">
        <v>21703.46</v>
      </c>
      <c r="Q67" s="9">
        <v>21387.06</v>
      </c>
      <c r="R67" s="9">
        <v>316.39999999999998</v>
      </c>
      <c r="S67" s="8" t="s">
        <v>318</v>
      </c>
      <c r="T67" s="9">
        <v>21387.06</v>
      </c>
      <c r="U67" s="9">
        <v>21054.52</v>
      </c>
      <c r="V67" s="8" t="s">
        <v>318</v>
      </c>
      <c r="W67" s="9">
        <v>0</v>
      </c>
      <c r="X67" s="9">
        <f t="shared" si="20"/>
        <v>21054.52</v>
      </c>
      <c r="Y67" s="9">
        <f t="shared" si="21"/>
        <v>332.54000000000087</v>
      </c>
      <c r="Z67" s="7">
        <f t="shared" si="16"/>
        <v>1.5548654186222925E-2</v>
      </c>
      <c r="AA67" s="8" t="s">
        <v>318</v>
      </c>
    </row>
    <row r="68" spans="1:27" hidden="1" outlineLevel="1" x14ac:dyDescent="0.25">
      <c r="A68" t="s">
        <v>318</v>
      </c>
      <c r="B68" s="8" t="s">
        <v>318</v>
      </c>
      <c r="C68" s="8" t="s">
        <v>100</v>
      </c>
      <c r="D68" s="9">
        <v>0</v>
      </c>
      <c r="E68" s="9">
        <v>0</v>
      </c>
      <c r="F68" s="9">
        <v>0</v>
      </c>
      <c r="G68" s="9">
        <v>0</v>
      </c>
      <c r="H68" s="7">
        <f t="shared" si="13"/>
        <v>0</v>
      </c>
      <c r="I68" s="8" t="s">
        <v>318</v>
      </c>
      <c r="J68" s="9">
        <v>249.75</v>
      </c>
      <c r="K68" s="9">
        <v>250</v>
      </c>
      <c r="L68" s="9">
        <v>0</v>
      </c>
      <c r="M68" s="9">
        <v>0.25</v>
      </c>
      <c r="N68" s="7">
        <f t="shared" si="14"/>
        <v>0.999</v>
      </c>
      <c r="O68" s="8" t="s">
        <v>318</v>
      </c>
      <c r="P68" s="9">
        <v>250</v>
      </c>
      <c r="Q68" s="9">
        <v>250</v>
      </c>
      <c r="R68" s="9">
        <v>0</v>
      </c>
      <c r="S68" s="8" t="s">
        <v>318</v>
      </c>
      <c r="T68" s="9">
        <v>250</v>
      </c>
      <c r="U68" s="9">
        <v>249.75</v>
      </c>
      <c r="V68" s="8" t="s">
        <v>318</v>
      </c>
      <c r="W68" s="9">
        <v>0</v>
      </c>
      <c r="X68" s="9">
        <f t="shared" si="20"/>
        <v>249.75</v>
      </c>
      <c r="Y68" s="9">
        <f t="shared" si="21"/>
        <v>0.25</v>
      </c>
      <c r="Z68" s="7">
        <f t="shared" si="16"/>
        <v>1E-3</v>
      </c>
      <c r="AA68" s="8" t="s">
        <v>318</v>
      </c>
    </row>
    <row r="69" spans="1:27" hidden="1" outlineLevel="1" x14ac:dyDescent="0.25">
      <c r="A69" t="s">
        <v>318</v>
      </c>
      <c r="B69" s="8" t="s">
        <v>318</v>
      </c>
      <c r="C69" s="8" t="s">
        <v>101</v>
      </c>
      <c r="D69" s="9">
        <v>203.61</v>
      </c>
      <c r="E69" s="9">
        <v>212.44</v>
      </c>
      <c r="F69" s="9">
        <v>0</v>
      </c>
      <c r="G69" s="9">
        <v>8.83</v>
      </c>
      <c r="H69" s="7">
        <f t="shared" si="13"/>
        <v>0.95843532291470546</v>
      </c>
      <c r="I69" s="8" t="s">
        <v>318</v>
      </c>
      <c r="J69" s="9">
        <v>2441.85</v>
      </c>
      <c r="K69" s="9">
        <v>2458.06</v>
      </c>
      <c r="L69" s="9">
        <v>0</v>
      </c>
      <c r="M69" s="9">
        <v>16.21</v>
      </c>
      <c r="N69" s="7">
        <f t="shared" si="14"/>
        <v>0.99340536846130689</v>
      </c>
      <c r="O69" s="8" t="s">
        <v>318</v>
      </c>
      <c r="P69" s="9">
        <v>2505.52</v>
      </c>
      <c r="Q69" s="9">
        <v>2458.06</v>
      </c>
      <c r="R69" s="9">
        <v>47.46</v>
      </c>
      <c r="S69" s="8" t="s">
        <v>318</v>
      </c>
      <c r="T69" s="9">
        <v>2458.06</v>
      </c>
      <c r="U69" s="9">
        <v>2441.85</v>
      </c>
      <c r="V69" s="8" t="s">
        <v>318</v>
      </c>
      <c r="W69" s="9">
        <v>0</v>
      </c>
      <c r="X69" s="9">
        <f t="shared" si="20"/>
        <v>2441.85</v>
      </c>
      <c r="Y69" s="9">
        <f t="shared" si="21"/>
        <v>16.210000000000036</v>
      </c>
      <c r="Z69" s="7">
        <f t="shared" si="16"/>
        <v>6.594631538693131E-3</v>
      </c>
      <c r="AA69" s="8" t="s">
        <v>318</v>
      </c>
    </row>
    <row r="70" spans="1:27" hidden="1" outlineLevel="1" x14ac:dyDescent="0.25">
      <c r="A70" t="s">
        <v>318</v>
      </c>
      <c r="B70" s="8" t="s">
        <v>318</v>
      </c>
      <c r="C70" s="8" t="s">
        <v>102</v>
      </c>
      <c r="D70" s="9">
        <v>283.91000000000003</v>
      </c>
      <c r="E70" s="9">
        <v>293.27</v>
      </c>
      <c r="F70" s="9">
        <v>0</v>
      </c>
      <c r="G70" s="9">
        <v>9.36</v>
      </c>
      <c r="H70" s="7">
        <f t="shared" si="13"/>
        <v>0.96808401814028044</v>
      </c>
      <c r="I70" s="8" t="s">
        <v>318</v>
      </c>
      <c r="J70" s="9">
        <v>4353.07</v>
      </c>
      <c r="K70" s="9">
        <v>4363.0600000000004</v>
      </c>
      <c r="L70" s="9">
        <v>0</v>
      </c>
      <c r="M70" s="9">
        <v>9.99</v>
      </c>
      <c r="N70" s="7">
        <f t="shared" si="14"/>
        <v>0.99771032257177283</v>
      </c>
      <c r="O70" s="8" t="s">
        <v>318</v>
      </c>
      <c r="P70" s="9">
        <v>5143.72</v>
      </c>
      <c r="Q70" s="9">
        <v>4363.0600000000004</v>
      </c>
      <c r="R70" s="9">
        <v>780.66</v>
      </c>
      <c r="S70" s="8" t="s">
        <v>318</v>
      </c>
      <c r="T70" s="9">
        <v>4363.0600000000004</v>
      </c>
      <c r="U70" s="9">
        <v>4353.07</v>
      </c>
      <c r="V70" s="8" t="s">
        <v>318</v>
      </c>
      <c r="W70" s="9">
        <v>0</v>
      </c>
      <c r="X70" s="9">
        <f t="shared" si="20"/>
        <v>4353.07</v>
      </c>
      <c r="Y70" s="9">
        <f t="shared" si="21"/>
        <v>9.9900000000006912</v>
      </c>
      <c r="Z70" s="7">
        <f t="shared" si="16"/>
        <v>2.2896774282271364E-3</v>
      </c>
      <c r="AA70" s="8" t="s">
        <v>318</v>
      </c>
    </row>
    <row r="71" spans="1:27" hidden="1" outlineLevel="1" x14ac:dyDescent="0.25">
      <c r="A71" t="s">
        <v>318</v>
      </c>
      <c r="B71" s="8" t="s">
        <v>318</v>
      </c>
      <c r="C71" s="8" t="s">
        <v>103</v>
      </c>
      <c r="D71" s="9">
        <v>1361.9</v>
      </c>
      <c r="E71" s="9">
        <v>0</v>
      </c>
      <c r="F71" s="9">
        <v>0</v>
      </c>
      <c r="G71" s="9">
        <v>-1361.9</v>
      </c>
      <c r="H71" s="7">
        <f t="shared" si="13"/>
        <v>0</v>
      </c>
      <c r="I71" s="8" t="s">
        <v>318</v>
      </c>
      <c r="J71" s="9">
        <v>27162.15</v>
      </c>
      <c r="K71" s="9">
        <v>9382</v>
      </c>
      <c r="L71" s="9">
        <v>0</v>
      </c>
      <c r="M71" s="9">
        <v>-17780.150000000001</v>
      </c>
      <c r="N71" s="7">
        <f t="shared" si="14"/>
        <v>2.8951342997228737</v>
      </c>
      <c r="O71" s="8" t="s">
        <v>318</v>
      </c>
      <c r="P71" s="9">
        <v>9382</v>
      </c>
      <c r="Q71" s="9">
        <v>9382</v>
      </c>
      <c r="R71" s="9">
        <v>0</v>
      </c>
      <c r="S71" s="8" t="s">
        <v>318</v>
      </c>
      <c r="T71" s="9">
        <v>9382</v>
      </c>
      <c r="U71" s="9">
        <v>27162.15</v>
      </c>
      <c r="V71" s="8" t="s">
        <v>318</v>
      </c>
      <c r="W71" s="9">
        <v>0</v>
      </c>
      <c r="X71" s="9">
        <f t="shared" si="20"/>
        <v>27162.15</v>
      </c>
      <c r="Y71" s="9">
        <f t="shared" si="21"/>
        <v>-17780.150000000001</v>
      </c>
      <c r="Z71" s="7">
        <f t="shared" si="16"/>
        <v>-1.8951342997228737</v>
      </c>
      <c r="AA71" s="8" t="s">
        <v>318</v>
      </c>
    </row>
    <row r="72" spans="1:27" hidden="1" outlineLevel="1" x14ac:dyDescent="0.25">
      <c r="A72" t="s">
        <v>318</v>
      </c>
      <c r="B72" s="8" t="s">
        <v>318</v>
      </c>
      <c r="C72" s="8" t="s">
        <v>105</v>
      </c>
      <c r="D72" s="9">
        <v>141.72999999999999</v>
      </c>
      <c r="E72" s="9">
        <v>0</v>
      </c>
      <c r="F72" s="9">
        <v>0</v>
      </c>
      <c r="G72" s="9">
        <v>-141.72999999999999</v>
      </c>
      <c r="H72" s="7">
        <f t="shared" si="13"/>
        <v>0</v>
      </c>
      <c r="I72" s="8" t="s">
        <v>318</v>
      </c>
      <c r="J72" s="9">
        <v>3323.27</v>
      </c>
      <c r="K72" s="9">
        <v>1157.3</v>
      </c>
      <c r="L72" s="9">
        <v>0</v>
      </c>
      <c r="M72" s="9">
        <v>-2165.9699999999998</v>
      </c>
      <c r="N72" s="7">
        <f t="shared" si="14"/>
        <v>2.8715717618595007</v>
      </c>
      <c r="O72" s="8" t="s">
        <v>318</v>
      </c>
      <c r="P72" s="9">
        <v>1157.3</v>
      </c>
      <c r="Q72" s="9">
        <v>1157.3</v>
      </c>
      <c r="R72" s="9">
        <v>0</v>
      </c>
      <c r="S72" s="8" t="s">
        <v>318</v>
      </c>
      <c r="T72" s="9">
        <v>1157.3</v>
      </c>
      <c r="U72" s="9">
        <v>3323.27</v>
      </c>
      <c r="V72" s="8" t="s">
        <v>318</v>
      </c>
      <c r="W72" s="9">
        <v>0</v>
      </c>
      <c r="X72" s="9">
        <f t="shared" si="20"/>
        <v>3323.27</v>
      </c>
      <c r="Y72" s="9">
        <f t="shared" si="21"/>
        <v>-2165.9700000000003</v>
      </c>
      <c r="Z72" s="7">
        <f t="shared" si="16"/>
        <v>-1.8715717618595009</v>
      </c>
      <c r="AA72" s="8" t="s">
        <v>318</v>
      </c>
    </row>
    <row r="73" spans="1:27" hidden="1" outlineLevel="1" x14ac:dyDescent="0.25">
      <c r="A73" t="s">
        <v>318</v>
      </c>
      <c r="B73" s="8" t="s">
        <v>318</v>
      </c>
      <c r="C73" s="8" t="s">
        <v>106</v>
      </c>
      <c r="D73" s="9">
        <v>217.9</v>
      </c>
      <c r="E73" s="9">
        <v>0</v>
      </c>
      <c r="F73" s="9">
        <v>0</v>
      </c>
      <c r="G73" s="9">
        <v>-217.9</v>
      </c>
      <c r="H73" s="7">
        <f t="shared" si="13"/>
        <v>0</v>
      </c>
      <c r="I73" s="8" t="s">
        <v>318</v>
      </c>
      <c r="J73" s="9">
        <v>5610.39</v>
      </c>
      <c r="K73" s="9">
        <v>2223.5300000000002</v>
      </c>
      <c r="L73" s="9">
        <v>0</v>
      </c>
      <c r="M73" s="9">
        <v>-3386.86</v>
      </c>
      <c r="N73" s="7">
        <f t="shared" si="14"/>
        <v>2.5231906023305286</v>
      </c>
      <c r="O73" s="8" t="s">
        <v>318</v>
      </c>
      <c r="P73" s="9">
        <v>2223.5300000000002</v>
      </c>
      <c r="Q73" s="9">
        <v>2223.5300000000002</v>
      </c>
      <c r="R73" s="9">
        <v>0</v>
      </c>
      <c r="S73" s="8" t="s">
        <v>318</v>
      </c>
      <c r="T73" s="9">
        <v>2223.5300000000002</v>
      </c>
      <c r="U73" s="9">
        <v>5610.39</v>
      </c>
      <c r="V73" s="8" t="s">
        <v>318</v>
      </c>
      <c r="W73" s="9">
        <v>0</v>
      </c>
      <c r="X73" s="9">
        <f t="shared" si="20"/>
        <v>5610.39</v>
      </c>
      <c r="Y73" s="9">
        <f t="shared" si="21"/>
        <v>-3386.86</v>
      </c>
      <c r="Z73" s="7">
        <f t="shared" si="16"/>
        <v>-1.5231906023305284</v>
      </c>
      <c r="AA73" s="8" t="s">
        <v>318</v>
      </c>
    </row>
    <row r="74" spans="1:27" collapsed="1" x14ac:dyDescent="0.25">
      <c r="A74" t="s">
        <v>318</v>
      </c>
      <c r="B74" s="25" t="s">
        <v>107</v>
      </c>
      <c r="C74" s="25"/>
      <c r="D74" s="16">
        <f>SUM(D75:D78)</f>
        <v>6981.5</v>
      </c>
      <c r="E74" s="16">
        <f>SUM(E75:E78)</f>
        <v>8283.17</v>
      </c>
      <c r="F74" s="16">
        <f>SUM(F75:F78)</f>
        <v>0</v>
      </c>
      <c r="G74" s="16">
        <f>SUM(G75:G78)</f>
        <v>1301.6699999999998</v>
      </c>
      <c r="H74" s="17">
        <f t="shared" si="13"/>
        <v>0.84285364178207134</v>
      </c>
      <c r="I74" s="15" t="s">
        <v>318</v>
      </c>
      <c r="J74" s="16">
        <f>SUM(J75:J78)</f>
        <v>94948.33</v>
      </c>
      <c r="K74" s="16">
        <f>SUM(K75:K78)</f>
        <v>105163.95999999999</v>
      </c>
      <c r="L74" s="16">
        <f>SUM(L75:L78)</f>
        <v>0</v>
      </c>
      <c r="M74" s="16">
        <f>SUM(M75:M78)</f>
        <v>10215.630000000001</v>
      </c>
      <c r="N74" s="17">
        <f t="shared" si="14"/>
        <v>0.90285997218058367</v>
      </c>
      <c r="O74" s="15" t="s">
        <v>318</v>
      </c>
      <c r="P74" s="16">
        <f>SUM(P75:P78)</f>
        <v>113898.50000000001</v>
      </c>
      <c r="Q74" s="16">
        <f>SUM(Q75:Q78)</f>
        <v>105163.95999999999</v>
      </c>
      <c r="R74" s="16">
        <f>SUM(R75:R78)</f>
        <v>8734.5400000000009</v>
      </c>
      <c r="S74" s="15" t="s">
        <v>318</v>
      </c>
      <c r="T74" s="16">
        <f t="shared" ref="T74:Y74" si="22">SUM(T75:T78)</f>
        <v>105163.95999999999</v>
      </c>
      <c r="U74" s="16">
        <f t="shared" si="22"/>
        <v>94948.33</v>
      </c>
      <c r="V74" s="16">
        <f t="shared" si="22"/>
        <v>0</v>
      </c>
      <c r="W74" s="16">
        <f t="shared" si="22"/>
        <v>0</v>
      </c>
      <c r="X74" s="16">
        <f t="shared" si="22"/>
        <v>94948.33</v>
      </c>
      <c r="Y74" s="16">
        <f t="shared" si="22"/>
        <v>10215.629999999996</v>
      </c>
      <c r="Z74" s="17">
        <f t="shared" si="16"/>
        <v>9.7140027819416427E-2</v>
      </c>
      <c r="AA74" s="16"/>
    </row>
    <row r="75" spans="1:27" hidden="1" outlineLevel="1" x14ac:dyDescent="0.25">
      <c r="A75" t="s">
        <v>318</v>
      </c>
      <c r="B75" s="8" t="s">
        <v>318</v>
      </c>
      <c r="C75" s="8" t="s">
        <v>108</v>
      </c>
      <c r="D75" s="9">
        <v>5472.64</v>
      </c>
      <c r="E75" s="9">
        <v>6547.39</v>
      </c>
      <c r="F75" s="9">
        <v>0</v>
      </c>
      <c r="G75" s="9">
        <v>1074.75</v>
      </c>
      <c r="H75" s="7">
        <f t="shared" si="13"/>
        <v>0.83585062139264654</v>
      </c>
      <c r="I75" s="8" t="s">
        <v>318</v>
      </c>
      <c r="J75" s="9">
        <v>72144.350000000006</v>
      </c>
      <c r="K75" s="9">
        <v>80236.55</v>
      </c>
      <c r="L75" s="9">
        <v>0</v>
      </c>
      <c r="M75" s="9">
        <v>8092.2</v>
      </c>
      <c r="N75" s="7">
        <f t="shared" si="14"/>
        <v>0.89914571351834049</v>
      </c>
      <c r="O75" s="8" t="s">
        <v>318</v>
      </c>
      <c r="P75" s="9">
        <v>84755.88</v>
      </c>
      <c r="Q75" s="9">
        <v>80236.55</v>
      </c>
      <c r="R75" s="9">
        <v>4519.33</v>
      </c>
      <c r="S75" s="8" t="s">
        <v>318</v>
      </c>
      <c r="T75" s="9">
        <v>80236.55</v>
      </c>
      <c r="U75" s="9">
        <v>72144.350000000006</v>
      </c>
      <c r="V75" s="8" t="s">
        <v>318</v>
      </c>
      <c r="W75" s="9">
        <v>0</v>
      </c>
      <c r="X75" s="9">
        <f>U75+IF(V75 = "", 0, V75)+W75</f>
        <v>72144.350000000006</v>
      </c>
      <c r="Y75" s="9">
        <f>T75-X75</f>
        <v>8092.1999999999971</v>
      </c>
      <c r="Z75" s="7">
        <f t="shared" si="16"/>
        <v>0.10085428648165951</v>
      </c>
      <c r="AA75" s="8" t="s">
        <v>318</v>
      </c>
    </row>
    <row r="76" spans="1:27" hidden="1" outlineLevel="1" x14ac:dyDescent="0.25">
      <c r="A76" t="s">
        <v>318</v>
      </c>
      <c r="B76" s="8" t="s">
        <v>318</v>
      </c>
      <c r="C76" s="8" t="s">
        <v>109</v>
      </c>
      <c r="D76" s="9">
        <v>0</v>
      </c>
      <c r="E76" s="9">
        <v>0</v>
      </c>
      <c r="F76" s="9">
        <v>0</v>
      </c>
      <c r="G76" s="9">
        <v>0</v>
      </c>
      <c r="H76" s="7">
        <f t="shared" si="13"/>
        <v>0</v>
      </c>
      <c r="I76" s="8" t="s">
        <v>318</v>
      </c>
      <c r="J76" s="9">
        <v>518.04</v>
      </c>
      <c r="K76" s="9">
        <v>0</v>
      </c>
      <c r="L76" s="9">
        <v>0</v>
      </c>
      <c r="M76" s="9">
        <v>-518.04</v>
      </c>
      <c r="N76" s="7">
        <f t="shared" si="14"/>
        <v>0</v>
      </c>
      <c r="O76" s="8" t="s">
        <v>318</v>
      </c>
      <c r="P76" s="9">
        <v>0</v>
      </c>
      <c r="Q76" s="9">
        <v>0</v>
      </c>
      <c r="R76" s="9">
        <v>0</v>
      </c>
      <c r="S76" s="8" t="s">
        <v>318</v>
      </c>
      <c r="T76" s="9">
        <v>0</v>
      </c>
      <c r="U76" s="9">
        <v>518.04</v>
      </c>
      <c r="V76" s="8" t="s">
        <v>318</v>
      </c>
      <c r="W76" s="9">
        <v>0</v>
      </c>
      <c r="X76" s="9">
        <f>U76+IF(V76 = "", 0, V76)+W76</f>
        <v>518.04</v>
      </c>
      <c r="Y76" s="9">
        <f>T76-X76</f>
        <v>-518.04</v>
      </c>
      <c r="Z76" s="7">
        <f t="shared" si="16"/>
        <v>0</v>
      </c>
      <c r="AA76" s="8" t="s">
        <v>318</v>
      </c>
    </row>
    <row r="77" spans="1:27" hidden="1" outlineLevel="1" x14ac:dyDescent="0.25">
      <c r="A77" t="s">
        <v>318</v>
      </c>
      <c r="B77" s="8" t="s">
        <v>318</v>
      </c>
      <c r="C77" s="8" t="s">
        <v>110</v>
      </c>
      <c r="D77" s="9">
        <v>633.25</v>
      </c>
      <c r="E77" s="9">
        <v>710.86</v>
      </c>
      <c r="F77" s="9">
        <v>0</v>
      </c>
      <c r="G77" s="9">
        <v>77.61</v>
      </c>
      <c r="H77" s="7">
        <f t="shared" si="13"/>
        <v>0.89082238415440451</v>
      </c>
      <c r="I77" s="8" t="s">
        <v>318</v>
      </c>
      <c r="J77" s="9">
        <v>7187.75</v>
      </c>
      <c r="K77" s="9">
        <v>8780.4500000000007</v>
      </c>
      <c r="L77" s="9">
        <v>0</v>
      </c>
      <c r="M77" s="9">
        <v>1592.7</v>
      </c>
      <c r="N77" s="7">
        <f t="shared" si="14"/>
        <v>0.81860838567499383</v>
      </c>
      <c r="O77" s="8" t="s">
        <v>318</v>
      </c>
      <c r="P77" s="9">
        <v>9458.3799999999992</v>
      </c>
      <c r="Q77" s="9">
        <v>8780.4500000000007</v>
      </c>
      <c r="R77" s="9">
        <v>677.93</v>
      </c>
      <c r="S77" s="8" t="s">
        <v>318</v>
      </c>
      <c r="T77" s="9">
        <v>8780.4500000000007</v>
      </c>
      <c r="U77" s="9">
        <v>7187.75</v>
      </c>
      <c r="V77" s="8" t="s">
        <v>318</v>
      </c>
      <c r="W77" s="9">
        <v>0</v>
      </c>
      <c r="X77" s="9">
        <f>U77+IF(V77 = "", 0, V77)+W77</f>
        <v>7187.75</v>
      </c>
      <c r="Y77" s="9">
        <f>T77-X77</f>
        <v>1592.7000000000007</v>
      </c>
      <c r="Z77" s="7">
        <f t="shared" si="16"/>
        <v>0.1813916143250062</v>
      </c>
      <c r="AA77" s="8" t="s">
        <v>318</v>
      </c>
    </row>
    <row r="78" spans="1:27" hidden="1" outlineLevel="1" x14ac:dyDescent="0.25">
      <c r="A78" t="s">
        <v>318</v>
      </c>
      <c r="B78" s="8" t="s">
        <v>318</v>
      </c>
      <c r="C78" s="8" t="s">
        <v>111</v>
      </c>
      <c r="D78" s="9">
        <v>875.61</v>
      </c>
      <c r="E78" s="9">
        <v>1024.92</v>
      </c>
      <c r="F78" s="9">
        <v>0</v>
      </c>
      <c r="G78" s="9">
        <v>149.31</v>
      </c>
      <c r="H78" s="7">
        <f t="shared" si="13"/>
        <v>0.85432033719704947</v>
      </c>
      <c r="I78" s="8" t="s">
        <v>318</v>
      </c>
      <c r="J78" s="9">
        <v>15098.19</v>
      </c>
      <c r="K78" s="9">
        <v>16146.96</v>
      </c>
      <c r="L78" s="9">
        <v>0</v>
      </c>
      <c r="M78" s="9">
        <v>1048.77</v>
      </c>
      <c r="N78" s="7">
        <f t="shared" si="14"/>
        <v>0.93504845494136368</v>
      </c>
      <c r="O78" s="8" t="s">
        <v>318</v>
      </c>
      <c r="P78" s="9">
        <v>19684.240000000002</v>
      </c>
      <c r="Q78" s="9">
        <v>16146.96</v>
      </c>
      <c r="R78" s="9">
        <v>3537.28</v>
      </c>
      <c r="S78" s="8" t="s">
        <v>318</v>
      </c>
      <c r="T78" s="9">
        <v>16146.96</v>
      </c>
      <c r="U78" s="9">
        <v>15098.19</v>
      </c>
      <c r="V78" s="8" t="s">
        <v>318</v>
      </c>
      <c r="W78" s="9">
        <v>0</v>
      </c>
      <c r="X78" s="9">
        <f>U78+IF(V78 = "", 0, V78)+W78</f>
        <v>15098.19</v>
      </c>
      <c r="Y78" s="9">
        <f>T78-X78</f>
        <v>1048.7699999999986</v>
      </c>
      <c r="Z78" s="7">
        <f t="shared" si="16"/>
        <v>6.4951545058636345E-2</v>
      </c>
      <c r="AA78" s="8" t="s">
        <v>318</v>
      </c>
    </row>
    <row r="79" spans="1:27" collapsed="1" x14ac:dyDescent="0.25">
      <c r="A79" t="s">
        <v>318</v>
      </c>
      <c r="B79" s="25" t="s">
        <v>112</v>
      </c>
      <c r="C79" s="25"/>
      <c r="D79" s="16">
        <f>SUM(D80:D87)</f>
        <v>6659.76</v>
      </c>
      <c r="E79" s="16">
        <f>SUM(E80:E87)</f>
        <v>6981.0199999999995</v>
      </c>
      <c r="F79" s="16">
        <f>SUM(F80:F87)</f>
        <v>0</v>
      </c>
      <c r="G79" s="16">
        <f>SUM(G80:G87)</f>
        <v>321.26</v>
      </c>
      <c r="H79" s="17">
        <f t="shared" si="13"/>
        <v>0.953980936883149</v>
      </c>
      <c r="I79" s="15" t="s">
        <v>318</v>
      </c>
      <c r="J79" s="16">
        <f>SUM(J80:J87)</f>
        <v>80598.41</v>
      </c>
      <c r="K79" s="16">
        <f>SUM(K80:K87)</f>
        <v>77904.909999999989</v>
      </c>
      <c r="L79" s="16">
        <f>SUM(L80:L87)</f>
        <v>0</v>
      </c>
      <c r="M79" s="16">
        <f>SUM(M80:M87)</f>
        <v>-2693.5</v>
      </c>
      <c r="N79" s="17">
        <f t="shared" si="14"/>
        <v>1.0345742007788727</v>
      </c>
      <c r="O79" s="15" t="s">
        <v>318</v>
      </c>
      <c r="P79" s="16">
        <f>SUM(P80:P87)</f>
        <v>78348.38</v>
      </c>
      <c r="Q79" s="16">
        <f>SUM(Q80:Q87)</f>
        <v>77904.909999999989</v>
      </c>
      <c r="R79" s="16">
        <f>SUM(R80:R87)</f>
        <v>443.47</v>
      </c>
      <c r="S79" s="15" t="s">
        <v>318</v>
      </c>
      <c r="T79" s="16">
        <f t="shared" ref="T79:Y79" si="23">SUM(T80:T87)</f>
        <v>77904.909999999989</v>
      </c>
      <c r="U79" s="16">
        <f t="shared" si="23"/>
        <v>80598.41</v>
      </c>
      <c r="V79" s="16">
        <f t="shared" si="23"/>
        <v>0</v>
      </c>
      <c r="W79" s="16">
        <f t="shared" si="23"/>
        <v>0</v>
      </c>
      <c r="X79" s="16">
        <f t="shared" si="23"/>
        <v>80598.41</v>
      </c>
      <c r="Y79" s="16">
        <f t="shared" si="23"/>
        <v>-2693.5</v>
      </c>
      <c r="Z79" s="17">
        <f t="shared" si="16"/>
        <v>-3.4574200778872605E-2</v>
      </c>
      <c r="AA79" s="16"/>
    </row>
    <row r="80" spans="1:27" hidden="1" outlineLevel="1" x14ac:dyDescent="0.25">
      <c r="A80" t="s">
        <v>318</v>
      </c>
      <c r="B80" s="8" t="s">
        <v>318</v>
      </c>
      <c r="C80" s="8" t="s">
        <v>113</v>
      </c>
      <c r="D80" s="9">
        <v>2271.75</v>
      </c>
      <c r="E80" s="9">
        <v>2346.75</v>
      </c>
      <c r="F80" s="9">
        <v>0</v>
      </c>
      <c r="G80" s="9">
        <v>75</v>
      </c>
      <c r="H80" s="7">
        <f t="shared" si="13"/>
        <v>0.96804090763822304</v>
      </c>
      <c r="I80" s="8" t="s">
        <v>318</v>
      </c>
      <c r="J80" s="9">
        <v>27010.25</v>
      </c>
      <c r="K80" s="9">
        <v>27385.75</v>
      </c>
      <c r="L80" s="9">
        <v>0</v>
      </c>
      <c r="M80" s="9">
        <v>375.5</v>
      </c>
      <c r="N80" s="7">
        <f t="shared" si="14"/>
        <v>0.98628848945163083</v>
      </c>
      <c r="O80" s="8" t="s">
        <v>318</v>
      </c>
      <c r="P80" s="9">
        <v>27350.35</v>
      </c>
      <c r="Q80" s="9">
        <v>27385.75</v>
      </c>
      <c r="R80" s="9">
        <v>-35.4</v>
      </c>
      <c r="S80" s="8" t="s">
        <v>318</v>
      </c>
      <c r="T80" s="9">
        <v>27385.75</v>
      </c>
      <c r="U80" s="9">
        <v>27010.25</v>
      </c>
      <c r="V80" s="8" t="s">
        <v>318</v>
      </c>
      <c r="W80" s="9">
        <v>0</v>
      </c>
      <c r="X80" s="9">
        <f t="shared" ref="X80:X87" si="24">U80+IF(V80 = "", 0, V80)+W80</f>
        <v>27010.25</v>
      </c>
      <c r="Y80" s="9">
        <f t="shared" ref="Y80:Y87" si="25">T80-X80</f>
        <v>375.5</v>
      </c>
      <c r="Z80" s="7">
        <f t="shared" si="16"/>
        <v>1.3711510548369133E-2</v>
      </c>
      <c r="AA80" s="8" t="s">
        <v>318</v>
      </c>
    </row>
    <row r="81" spans="1:27" hidden="1" outlineLevel="1" x14ac:dyDescent="0.25">
      <c r="A81" t="s">
        <v>318</v>
      </c>
      <c r="B81" s="8" t="s">
        <v>318</v>
      </c>
      <c r="C81" s="8" t="s">
        <v>114</v>
      </c>
      <c r="D81" s="9">
        <v>0</v>
      </c>
      <c r="E81" s="9">
        <v>150.53</v>
      </c>
      <c r="F81" s="9">
        <v>0</v>
      </c>
      <c r="G81" s="9">
        <v>150.53</v>
      </c>
      <c r="H81" s="7">
        <f t="shared" si="13"/>
        <v>0</v>
      </c>
      <c r="I81" s="8" t="s">
        <v>318</v>
      </c>
      <c r="J81" s="9">
        <v>247.15</v>
      </c>
      <c r="K81" s="9">
        <v>1806.35</v>
      </c>
      <c r="L81" s="9">
        <v>0</v>
      </c>
      <c r="M81" s="9">
        <v>1559.2</v>
      </c>
      <c r="N81" s="7">
        <f t="shared" si="14"/>
        <v>0.13682287485813935</v>
      </c>
      <c r="O81" s="8" t="s">
        <v>318</v>
      </c>
      <c r="P81" s="9">
        <v>1806.35</v>
      </c>
      <c r="Q81" s="9">
        <v>1806.35</v>
      </c>
      <c r="R81" s="9">
        <v>0</v>
      </c>
      <c r="S81" s="8" t="s">
        <v>318</v>
      </c>
      <c r="T81" s="9">
        <v>1806.35</v>
      </c>
      <c r="U81" s="9">
        <v>247.15</v>
      </c>
      <c r="V81" s="8" t="s">
        <v>318</v>
      </c>
      <c r="W81" s="9">
        <v>0</v>
      </c>
      <c r="X81" s="9">
        <f t="shared" si="24"/>
        <v>247.15</v>
      </c>
      <c r="Y81" s="9">
        <f t="shared" si="25"/>
        <v>1559.1999999999998</v>
      </c>
      <c r="Z81" s="7">
        <f t="shared" si="16"/>
        <v>0.86317712514186062</v>
      </c>
      <c r="AA81" s="8" t="s">
        <v>318</v>
      </c>
    </row>
    <row r="82" spans="1:27" hidden="1" outlineLevel="1" x14ac:dyDescent="0.25">
      <c r="A82" t="s">
        <v>318</v>
      </c>
      <c r="B82" s="8" t="s">
        <v>318</v>
      </c>
      <c r="C82" s="8" t="s">
        <v>115</v>
      </c>
      <c r="D82" s="9">
        <v>283.63</v>
      </c>
      <c r="E82" s="9">
        <v>289.51</v>
      </c>
      <c r="F82" s="9">
        <v>0</v>
      </c>
      <c r="G82" s="9">
        <v>5.88</v>
      </c>
      <c r="H82" s="7">
        <f t="shared" ref="H82:H99" si="26">IF(E82&lt;&gt;0, (D82+F82)/E82, 0)</f>
        <v>0.97968982073158095</v>
      </c>
      <c r="I82" s="8" t="s">
        <v>318</v>
      </c>
      <c r="J82" s="9">
        <v>3505.63</v>
      </c>
      <c r="K82" s="9">
        <v>3357.86</v>
      </c>
      <c r="L82" s="9">
        <v>0</v>
      </c>
      <c r="M82" s="9">
        <v>-147.77000000000001</v>
      </c>
      <c r="N82" s="7">
        <f t="shared" ref="N82:N99" si="27">IF(K82&lt;&gt;0, (J82+L82)/K82, 0)</f>
        <v>1.0440071950587577</v>
      </c>
      <c r="O82" s="8" t="s">
        <v>318</v>
      </c>
      <c r="P82" s="9">
        <v>3352.55</v>
      </c>
      <c r="Q82" s="9">
        <v>3357.86</v>
      </c>
      <c r="R82" s="9">
        <v>-5.31</v>
      </c>
      <c r="S82" s="8" t="s">
        <v>318</v>
      </c>
      <c r="T82" s="9">
        <v>3357.86</v>
      </c>
      <c r="U82" s="9">
        <v>3505.63</v>
      </c>
      <c r="V82" s="8" t="s">
        <v>318</v>
      </c>
      <c r="W82" s="9">
        <v>0</v>
      </c>
      <c r="X82" s="9">
        <f t="shared" si="24"/>
        <v>3505.63</v>
      </c>
      <c r="Y82" s="9">
        <f t="shared" si="25"/>
        <v>-147.76999999999998</v>
      </c>
      <c r="Z82" s="7">
        <f t="shared" ref="Z82:Z113" si="28">IF(T82&lt;&gt;0, Y82/T82, 0)</f>
        <v>-4.4007195058757657E-2</v>
      </c>
      <c r="AA82" s="8" t="s">
        <v>318</v>
      </c>
    </row>
    <row r="83" spans="1:27" hidden="1" outlineLevel="1" x14ac:dyDescent="0.25">
      <c r="A83" t="s">
        <v>318</v>
      </c>
      <c r="B83" s="8" t="s">
        <v>318</v>
      </c>
      <c r="C83" s="8" t="s">
        <v>116</v>
      </c>
      <c r="D83" s="9">
        <v>363.48</v>
      </c>
      <c r="E83" s="9">
        <v>375.48</v>
      </c>
      <c r="F83" s="9">
        <v>0</v>
      </c>
      <c r="G83" s="9">
        <v>12</v>
      </c>
      <c r="H83" s="7">
        <f t="shared" si="26"/>
        <v>0.96804090763822304</v>
      </c>
      <c r="I83" s="8" t="s">
        <v>318</v>
      </c>
      <c r="J83" s="9">
        <v>5766.19</v>
      </c>
      <c r="K83" s="9">
        <v>5586.92</v>
      </c>
      <c r="L83" s="9">
        <v>0</v>
      </c>
      <c r="M83" s="9">
        <v>-179.27</v>
      </c>
      <c r="N83" s="7">
        <f t="shared" si="27"/>
        <v>1.0320874471086037</v>
      </c>
      <c r="O83" s="8" t="s">
        <v>318</v>
      </c>
      <c r="P83" s="9">
        <v>6482.03</v>
      </c>
      <c r="Q83" s="9">
        <v>5586.92</v>
      </c>
      <c r="R83" s="9">
        <v>895.11</v>
      </c>
      <c r="S83" s="8" t="s">
        <v>318</v>
      </c>
      <c r="T83" s="9">
        <v>5586.92</v>
      </c>
      <c r="U83" s="9">
        <v>5766.19</v>
      </c>
      <c r="V83" s="8" t="s">
        <v>318</v>
      </c>
      <c r="W83" s="9">
        <v>0</v>
      </c>
      <c r="X83" s="9">
        <f t="shared" si="24"/>
        <v>5766.19</v>
      </c>
      <c r="Y83" s="9">
        <f t="shared" si="25"/>
        <v>-179.26999999999953</v>
      </c>
      <c r="Z83" s="7">
        <f t="shared" si="28"/>
        <v>-3.2087447108603583E-2</v>
      </c>
      <c r="AA83" s="8" t="s">
        <v>318</v>
      </c>
    </row>
    <row r="84" spans="1:27" hidden="1" outlineLevel="1" x14ac:dyDescent="0.25">
      <c r="A84" t="s">
        <v>318</v>
      </c>
      <c r="B84" s="8" t="s">
        <v>318</v>
      </c>
      <c r="C84" s="8" t="s">
        <v>117</v>
      </c>
      <c r="D84" s="9">
        <v>3033.35</v>
      </c>
      <c r="E84" s="9">
        <v>3097.7</v>
      </c>
      <c r="F84" s="9">
        <v>0</v>
      </c>
      <c r="G84" s="9">
        <v>64.349999999999994</v>
      </c>
      <c r="H84" s="7">
        <f t="shared" si="26"/>
        <v>0.97922652290409018</v>
      </c>
      <c r="I84" s="8" t="s">
        <v>318</v>
      </c>
      <c r="J84" s="9">
        <v>32793.599999999999</v>
      </c>
      <c r="K84" s="9">
        <v>31344.87</v>
      </c>
      <c r="L84" s="9">
        <v>0</v>
      </c>
      <c r="M84" s="9">
        <v>-1448.73</v>
      </c>
      <c r="N84" s="7">
        <f t="shared" si="27"/>
        <v>1.0462190463702672</v>
      </c>
      <c r="O84" s="8" t="s">
        <v>318</v>
      </c>
      <c r="P84" s="9">
        <v>30439.279999999999</v>
      </c>
      <c r="Q84" s="9">
        <v>31344.87</v>
      </c>
      <c r="R84" s="9">
        <v>-905.59</v>
      </c>
      <c r="S84" s="8" t="s">
        <v>318</v>
      </c>
      <c r="T84" s="9">
        <v>31344.87</v>
      </c>
      <c r="U84" s="9">
        <v>32793.599999999999</v>
      </c>
      <c r="V84" s="8" t="s">
        <v>318</v>
      </c>
      <c r="W84" s="9">
        <v>0</v>
      </c>
      <c r="X84" s="9">
        <f t="shared" si="24"/>
        <v>32793.599999999999</v>
      </c>
      <c r="Y84" s="9">
        <f t="shared" si="25"/>
        <v>-1448.7299999999996</v>
      </c>
      <c r="Z84" s="7">
        <f t="shared" si="28"/>
        <v>-4.6219046370267275E-2</v>
      </c>
      <c r="AA84" s="8" t="s">
        <v>318</v>
      </c>
    </row>
    <row r="85" spans="1:27" hidden="1" outlineLevel="1" x14ac:dyDescent="0.25">
      <c r="A85" t="s">
        <v>318</v>
      </c>
      <c r="B85" s="8" t="s">
        <v>318</v>
      </c>
      <c r="C85" s="8" t="s">
        <v>118</v>
      </c>
      <c r="D85" s="9">
        <v>0</v>
      </c>
      <c r="E85" s="9">
        <v>0</v>
      </c>
      <c r="F85" s="9">
        <v>0</v>
      </c>
      <c r="G85" s="9">
        <v>0</v>
      </c>
      <c r="H85" s="7">
        <f t="shared" si="26"/>
        <v>0</v>
      </c>
      <c r="I85" s="8" t="s">
        <v>318</v>
      </c>
      <c r="J85" s="9">
        <v>1888.89</v>
      </c>
      <c r="K85" s="9">
        <v>0</v>
      </c>
      <c r="L85" s="9">
        <v>0</v>
      </c>
      <c r="M85" s="9">
        <v>-1888.89</v>
      </c>
      <c r="N85" s="7">
        <f t="shared" si="27"/>
        <v>0</v>
      </c>
      <c r="O85" s="8" t="s">
        <v>318</v>
      </c>
      <c r="P85" s="9">
        <v>0</v>
      </c>
      <c r="Q85" s="9">
        <v>0</v>
      </c>
      <c r="R85" s="9">
        <v>0</v>
      </c>
      <c r="S85" s="8" t="s">
        <v>318</v>
      </c>
      <c r="T85" s="9">
        <v>0</v>
      </c>
      <c r="U85" s="9">
        <v>1888.89</v>
      </c>
      <c r="V85" s="8" t="s">
        <v>318</v>
      </c>
      <c r="W85" s="9">
        <v>0</v>
      </c>
      <c r="X85" s="9">
        <f t="shared" si="24"/>
        <v>1888.89</v>
      </c>
      <c r="Y85" s="9">
        <f t="shared" si="25"/>
        <v>-1888.89</v>
      </c>
      <c r="Z85" s="7">
        <f t="shared" si="28"/>
        <v>0</v>
      </c>
      <c r="AA85" s="8" t="s">
        <v>318</v>
      </c>
    </row>
    <row r="86" spans="1:27" hidden="1" outlineLevel="1" x14ac:dyDescent="0.25">
      <c r="A86" t="s">
        <v>318</v>
      </c>
      <c r="B86" s="8" t="s">
        <v>318</v>
      </c>
      <c r="C86" s="8" t="s">
        <v>119</v>
      </c>
      <c r="D86" s="9">
        <v>222.21</v>
      </c>
      <c r="E86" s="9">
        <v>225.42</v>
      </c>
      <c r="F86" s="9">
        <v>0</v>
      </c>
      <c r="G86" s="9">
        <v>3.21</v>
      </c>
      <c r="H86" s="7">
        <f t="shared" si="26"/>
        <v>0.98575991482565883</v>
      </c>
      <c r="I86" s="8" t="s">
        <v>318</v>
      </c>
      <c r="J86" s="9">
        <v>2379.9299999999998</v>
      </c>
      <c r="K86" s="9">
        <v>2187.04</v>
      </c>
      <c r="L86" s="9">
        <v>0</v>
      </c>
      <c r="M86" s="9">
        <v>-192.89</v>
      </c>
      <c r="N86" s="7">
        <f t="shared" si="27"/>
        <v>1.0881968322481528</v>
      </c>
      <c r="O86" s="8" t="s">
        <v>318</v>
      </c>
      <c r="P86" s="9">
        <v>1703.71</v>
      </c>
      <c r="Q86" s="9">
        <v>2187.04</v>
      </c>
      <c r="R86" s="9">
        <v>-483.33</v>
      </c>
      <c r="S86" s="8" t="s">
        <v>318</v>
      </c>
      <c r="T86" s="9">
        <v>2187.04</v>
      </c>
      <c r="U86" s="9">
        <v>2379.9299999999998</v>
      </c>
      <c r="V86" s="8" t="s">
        <v>318</v>
      </c>
      <c r="W86" s="9">
        <v>0</v>
      </c>
      <c r="X86" s="9">
        <f t="shared" si="24"/>
        <v>2379.9299999999998</v>
      </c>
      <c r="Y86" s="9">
        <f t="shared" si="25"/>
        <v>-192.88999999999987</v>
      </c>
      <c r="Z86" s="7">
        <f t="shared" si="28"/>
        <v>-8.8196832248152696E-2</v>
      </c>
      <c r="AA86" s="8" t="s">
        <v>318</v>
      </c>
    </row>
    <row r="87" spans="1:27" hidden="1" outlineLevel="1" x14ac:dyDescent="0.25">
      <c r="A87" t="s">
        <v>318</v>
      </c>
      <c r="B87" s="8" t="s">
        <v>318</v>
      </c>
      <c r="C87" s="8" t="s">
        <v>120</v>
      </c>
      <c r="D87" s="9">
        <v>485.34</v>
      </c>
      <c r="E87" s="9">
        <v>495.63</v>
      </c>
      <c r="F87" s="9">
        <v>0</v>
      </c>
      <c r="G87" s="9">
        <v>10.29</v>
      </c>
      <c r="H87" s="7">
        <f t="shared" si="26"/>
        <v>0.97923854488227102</v>
      </c>
      <c r="I87" s="8" t="s">
        <v>318</v>
      </c>
      <c r="J87" s="9">
        <v>7006.77</v>
      </c>
      <c r="K87" s="9">
        <v>6236.12</v>
      </c>
      <c r="L87" s="9">
        <v>0</v>
      </c>
      <c r="M87" s="9">
        <v>-770.65</v>
      </c>
      <c r="N87" s="7">
        <f t="shared" si="27"/>
        <v>1.1235784430062283</v>
      </c>
      <c r="O87" s="8" t="s">
        <v>318</v>
      </c>
      <c r="P87" s="9">
        <v>7214.11</v>
      </c>
      <c r="Q87" s="9">
        <v>6236.12</v>
      </c>
      <c r="R87" s="9">
        <v>977.99</v>
      </c>
      <c r="S87" s="8" t="s">
        <v>318</v>
      </c>
      <c r="T87" s="9">
        <v>6236.12</v>
      </c>
      <c r="U87" s="9">
        <v>7006.77</v>
      </c>
      <c r="V87" s="8" t="s">
        <v>318</v>
      </c>
      <c r="W87" s="9">
        <v>0</v>
      </c>
      <c r="X87" s="9">
        <f t="shared" si="24"/>
        <v>7006.77</v>
      </c>
      <c r="Y87" s="9">
        <f t="shared" si="25"/>
        <v>-770.65000000000055</v>
      </c>
      <c r="Z87" s="7">
        <f t="shared" si="28"/>
        <v>-0.12357844300622832</v>
      </c>
      <c r="AA87" s="8" t="s">
        <v>318</v>
      </c>
    </row>
    <row r="88" spans="1:27" collapsed="1" x14ac:dyDescent="0.25">
      <c r="A88" t="s">
        <v>318</v>
      </c>
      <c r="B88" s="25" t="s">
        <v>121</v>
      </c>
      <c r="C88" s="25"/>
      <c r="D88" s="16">
        <f>SUM(D89:D98)</f>
        <v>5942.3</v>
      </c>
      <c r="E88" s="16">
        <f>SUM(E89:E98)</f>
        <v>5652.03</v>
      </c>
      <c r="F88" s="16">
        <f>SUM(F89:F98)</f>
        <v>0</v>
      </c>
      <c r="G88" s="16">
        <f>SUM(G89:G98)</f>
        <v>-290.27</v>
      </c>
      <c r="H88" s="17">
        <f t="shared" si="26"/>
        <v>1.0513567691608148</v>
      </c>
      <c r="I88" s="15" t="s">
        <v>318</v>
      </c>
      <c r="J88" s="16">
        <f>SUM(J89:J98)</f>
        <v>69511.27</v>
      </c>
      <c r="K88" s="16">
        <f>SUM(K89:K98)</f>
        <v>68143.329999999987</v>
      </c>
      <c r="L88" s="16">
        <f>SUM(L89:L98)</f>
        <v>0</v>
      </c>
      <c r="M88" s="16">
        <f>SUM(M89:M98)</f>
        <v>-1367.94</v>
      </c>
      <c r="N88" s="17">
        <f t="shared" si="27"/>
        <v>1.0200744518942648</v>
      </c>
      <c r="O88" s="15" t="s">
        <v>318</v>
      </c>
      <c r="P88" s="16">
        <f>SUM(P89:P98)</f>
        <v>65045.369999999995</v>
      </c>
      <c r="Q88" s="16">
        <f>SUM(Q89:Q98)</f>
        <v>68143.329999999987</v>
      </c>
      <c r="R88" s="16">
        <f>SUM(R89:R98)</f>
        <v>-3097.9600000000005</v>
      </c>
      <c r="S88" s="15" t="s">
        <v>318</v>
      </c>
      <c r="T88" s="16">
        <f t="shared" ref="T88:Y88" si="29">SUM(T89:T98)</f>
        <v>68143.329999999987</v>
      </c>
      <c r="U88" s="16">
        <f t="shared" si="29"/>
        <v>69511.27</v>
      </c>
      <c r="V88" s="16">
        <f t="shared" si="29"/>
        <v>0</v>
      </c>
      <c r="W88" s="16">
        <f t="shared" si="29"/>
        <v>0</v>
      </c>
      <c r="X88" s="16">
        <f t="shared" si="29"/>
        <v>69511.27</v>
      </c>
      <c r="Y88" s="16">
        <f t="shared" si="29"/>
        <v>-1367.9399999999996</v>
      </c>
      <c r="Z88" s="17">
        <f t="shared" si="28"/>
        <v>-2.0074451894264631E-2</v>
      </c>
      <c r="AA88" s="16"/>
    </row>
    <row r="89" spans="1:27" hidden="1" outlineLevel="1" x14ac:dyDescent="0.25">
      <c r="A89" t="s">
        <v>318</v>
      </c>
      <c r="B89" s="8" t="s">
        <v>318</v>
      </c>
      <c r="C89" s="8" t="s">
        <v>122</v>
      </c>
      <c r="D89" s="9">
        <v>2170.0700000000002</v>
      </c>
      <c r="E89" s="9">
        <v>2053.35</v>
      </c>
      <c r="F89" s="9">
        <v>0</v>
      </c>
      <c r="G89" s="9">
        <v>-116.72</v>
      </c>
      <c r="H89" s="7">
        <f t="shared" si="26"/>
        <v>1.0568436944505322</v>
      </c>
      <c r="I89" s="8" t="s">
        <v>318</v>
      </c>
      <c r="J89" s="9">
        <v>23990.76</v>
      </c>
      <c r="K89" s="9">
        <v>24245.67</v>
      </c>
      <c r="L89" s="9">
        <v>0</v>
      </c>
      <c r="M89" s="9">
        <v>254.91</v>
      </c>
      <c r="N89" s="7">
        <f t="shared" si="27"/>
        <v>0.9894863701436174</v>
      </c>
      <c r="O89" s="8" t="s">
        <v>318</v>
      </c>
      <c r="P89" s="9">
        <v>20537.39</v>
      </c>
      <c r="Q89" s="9">
        <v>24245.67</v>
      </c>
      <c r="R89" s="9">
        <v>-3708.28</v>
      </c>
      <c r="S89" s="8" t="s">
        <v>318</v>
      </c>
      <c r="T89" s="9">
        <v>24245.67</v>
      </c>
      <c r="U89" s="9">
        <v>23990.76</v>
      </c>
      <c r="V89" s="8" t="s">
        <v>318</v>
      </c>
      <c r="W89" s="9">
        <v>0</v>
      </c>
      <c r="X89" s="9">
        <f t="shared" ref="X89:X98" si="30">U89+IF(V89 = "", 0, V89)+W89</f>
        <v>23990.76</v>
      </c>
      <c r="Y89" s="9">
        <f t="shared" ref="Y89:Y98" si="31">T89-X89</f>
        <v>254.90999999999985</v>
      </c>
      <c r="Z89" s="7">
        <f t="shared" si="28"/>
        <v>1.0513629856382599E-2</v>
      </c>
      <c r="AA89" s="8" t="s">
        <v>318</v>
      </c>
    </row>
    <row r="90" spans="1:27" hidden="1" outlineLevel="1" x14ac:dyDescent="0.25">
      <c r="A90" t="s">
        <v>318</v>
      </c>
      <c r="B90" s="8" t="s">
        <v>318</v>
      </c>
      <c r="C90" s="8" t="s">
        <v>123</v>
      </c>
      <c r="D90" s="9">
        <v>0</v>
      </c>
      <c r="E90" s="9">
        <v>0</v>
      </c>
      <c r="F90" s="9">
        <v>0</v>
      </c>
      <c r="G90" s="9">
        <v>0</v>
      </c>
      <c r="H90" s="7">
        <f t="shared" si="26"/>
        <v>0</v>
      </c>
      <c r="I90" s="8" t="s">
        <v>318</v>
      </c>
      <c r="J90" s="9">
        <v>70.66</v>
      </c>
      <c r="K90" s="9">
        <v>100</v>
      </c>
      <c r="L90" s="9">
        <v>0</v>
      </c>
      <c r="M90" s="9">
        <v>29.34</v>
      </c>
      <c r="N90" s="7">
        <f t="shared" si="27"/>
        <v>0.70660000000000001</v>
      </c>
      <c r="O90" s="8" t="s">
        <v>318</v>
      </c>
      <c r="P90" s="9">
        <v>100</v>
      </c>
      <c r="Q90" s="9">
        <v>100</v>
      </c>
      <c r="R90" s="9">
        <v>0</v>
      </c>
      <c r="S90" s="8" t="s">
        <v>318</v>
      </c>
      <c r="T90" s="9">
        <v>100</v>
      </c>
      <c r="U90" s="9">
        <v>70.66</v>
      </c>
      <c r="V90" s="8" t="s">
        <v>318</v>
      </c>
      <c r="W90" s="9">
        <v>0</v>
      </c>
      <c r="X90" s="9">
        <f t="shared" si="30"/>
        <v>70.66</v>
      </c>
      <c r="Y90" s="9">
        <f t="shared" si="31"/>
        <v>29.340000000000003</v>
      </c>
      <c r="Z90" s="7">
        <f t="shared" si="28"/>
        <v>0.29340000000000005</v>
      </c>
      <c r="AA90" s="8" t="s">
        <v>318</v>
      </c>
    </row>
    <row r="91" spans="1:27" hidden="1" outlineLevel="1" x14ac:dyDescent="0.25">
      <c r="A91" t="s">
        <v>318</v>
      </c>
      <c r="B91" s="8" t="s">
        <v>318</v>
      </c>
      <c r="C91" s="8" t="s">
        <v>124</v>
      </c>
      <c r="D91" s="9">
        <v>146.9</v>
      </c>
      <c r="E91" s="9">
        <v>128.69999999999999</v>
      </c>
      <c r="F91" s="9">
        <v>0</v>
      </c>
      <c r="G91" s="9">
        <v>-18.2</v>
      </c>
      <c r="H91" s="7">
        <f t="shared" si="26"/>
        <v>1.1414141414141417</v>
      </c>
      <c r="I91" s="8" t="s">
        <v>318</v>
      </c>
      <c r="J91" s="9">
        <v>1570.41</v>
      </c>
      <c r="K91" s="9">
        <v>1551.9</v>
      </c>
      <c r="L91" s="9">
        <v>0</v>
      </c>
      <c r="M91" s="9">
        <v>-18.510000000000002</v>
      </c>
      <c r="N91" s="7">
        <f t="shared" si="27"/>
        <v>1.0119273149043109</v>
      </c>
      <c r="O91" s="8" t="s">
        <v>318</v>
      </c>
      <c r="P91" s="9">
        <v>1405.42</v>
      </c>
      <c r="Q91" s="9">
        <v>1551.9</v>
      </c>
      <c r="R91" s="9">
        <v>-146.47999999999999</v>
      </c>
      <c r="S91" s="8" t="s">
        <v>318</v>
      </c>
      <c r="T91" s="9">
        <v>1551.9</v>
      </c>
      <c r="U91" s="9">
        <v>1570.41</v>
      </c>
      <c r="V91" s="8" t="s">
        <v>318</v>
      </c>
      <c r="W91" s="9">
        <v>0</v>
      </c>
      <c r="X91" s="9">
        <f t="shared" si="30"/>
        <v>1570.41</v>
      </c>
      <c r="Y91" s="9">
        <f t="shared" si="31"/>
        <v>-18.509999999999991</v>
      </c>
      <c r="Z91" s="7">
        <f t="shared" si="28"/>
        <v>-1.1927314904310838E-2</v>
      </c>
      <c r="AA91" s="8" t="s">
        <v>318</v>
      </c>
    </row>
    <row r="92" spans="1:27" hidden="1" outlineLevel="1" x14ac:dyDescent="0.25">
      <c r="A92" t="s">
        <v>318</v>
      </c>
      <c r="B92" s="8" t="s">
        <v>318</v>
      </c>
      <c r="C92" s="8" t="s">
        <v>125</v>
      </c>
      <c r="D92" s="9">
        <v>261.64999999999998</v>
      </c>
      <c r="E92" s="9">
        <v>278.95</v>
      </c>
      <c r="F92" s="9">
        <v>0</v>
      </c>
      <c r="G92" s="9">
        <v>17.3</v>
      </c>
      <c r="H92" s="7">
        <f t="shared" si="26"/>
        <v>0.93798171715361167</v>
      </c>
      <c r="I92" s="8" t="s">
        <v>318</v>
      </c>
      <c r="J92" s="9">
        <v>3567.93</v>
      </c>
      <c r="K92" s="9">
        <v>4152.12</v>
      </c>
      <c r="L92" s="9">
        <v>0</v>
      </c>
      <c r="M92" s="9">
        <v>584.19000000000005</v>
      </c>
      <c r="N92" s="7">
        <f t="shared" si="27"/>
        <v>0.85930319932949917</v>
      </c>
      <c r="O92" s="8" t="s">
        <v>318</v>
      </c>
      <c r="P92" s="9">
        <v>4003.57</v>
      </c>
      <c r="Q92" s="9">
        <v>4152.12</v>
      </c>
      <c r="R92" s="9">
        <v>-148.55000000000001</v>
      </c>
      <c r="S92" s="8" t="s">
        <v>318</v>
      </c>
      <c r="T92" s="9">
        <v>4152.12</v>
      </c>
      <c r="U92" s="9">
        <v>3567.93</v>
      </c>
      <c r="V92" s="8" t="s">
        <v>318</v>
      </c>
      <c r="W92" s="9">
        <v>0</v>
      </c>
      <c r="X92" s="9">
        <f t="shared" si="30"/>
        <v>3567.93</v>
      </c>
      <c r="Y92" s="9">
        <f t="shared" si="31"/>
        <v>584.19000000000005</v>
      </c>
      <c r="Z92" s="7">
        <f t="shared" si="28"/>
        <v>0.14069680067050086</v>
      </c>
      <c r="AA92" s="8" t="s">
        <v>318</v>
      </c>
    </row>
    <row r="93" spans="1:27" hidden="1" outlineLevel="1" x14ac:dyDescent="0.25">
      <c r="A93" t="s">
        <v>318</v>
      </c>
      <c r="B93" s="8" t="s">
        <v>318</v>
      </c>
      <c r="C93" s="8" t="s">
        <v>130</v>
      </c>
      <c r="D93" s="9">
        <v>2404.15</v>
      </c>
      <c r="E93" s="9">
        <v>2483.61</v>
      </c>
      <c r="F93" s="9">
        <v>0</v>
      </c>
      <c r="G93" s="9">
        <v>79.459999999999994</v>
      </c>
      <c r="H93" s="7">
        <f t="shared" si="26"/>
        <v>0.96800624896823573</v>
      </c>
      <c r="I93" s="8" t="s">
        <v>318</v>
      </c>
      <c r="J93" s="9">
        <v>28506.63</v>
      </c>
      <c r="K93" s="9">
        <v>28694.9</v>
      </c>
      <c r="L93" s="9">
        <v>0</v>
      </c>
      <c r="M93" s="9">
        <v>188.27</v>
      </c>
      <c r="N93" s="7">
        <f t="shared" si="27"/>
        <v>0.99343890377732624</v>
      </c>
      <c r="O93" s="8" t="s">
        <v>318</v>
      </c>
      <c r="P93" s="9">
        <v>28658.25</v>
      </c>
      <c r="Q93" s="9">
        <v>28694.9</v>
      </c>
      <c r="R93" s="9">
        <v>-36.65</v>
      </c>
      <c r="S93" s="8" t="s">
        <v>318</v>
      </c>
      <c r="T93" s="9">
        <v>28694.9</v>
      </c>
      <c r="U93" s="9">
        <v>28506.63</v>
      </c>
      <c r="V93" s="8" t="s">
        <v>318</v>
      </c>
      <c r="W93" s="9">
        <v>0</v>
      </c>
      <c r="X93" s="9">
        <f t="shared" si="30"/>
        <v>28506.63</v>
      </c>
      <c r="Y93" s="9">
        <f t="shared" si="31"/>
        <v>188.27000000000044</v>
      </c>
      <c r="Z93" s="7">
        <f t="shared" si="28"/>
        <v>6.5610962226737308E-3</v>
      </c>
      <c r="AA93" s="8" t="s">
        <v>318</v>
      </c>
    </row>
    <row r="94" spans="1:27" hidden="1" outlineLevel="1" x14ac:dyDescent="0.25">
      <c r="A94" t="s">
        <v>318</v>
      </c>
      <c r="B94" s="8" t="s">
        <v>318</v>
      </c>
      <c r="C94" s="8" t="s">
        <v>131</v>
      </c>
      <c r="D94" s="9">
        <v>298.07</v>
      </c>
      <c r="E94" s="9">
        <v>310.04000000000002</v>
      </c>
      <c r="F94" s="9">
        <v>0</v>
      </c>
      <c r="G94" s="9">
        <v>11.97</v>
      </c>
      <c r="H94" s="7">
        <f t="shared" si="26"/>
        <v>0.96139207844149133</v>
      </c>
      <c r="I94" s="8" t="s">
        <v>318</v>
      </c>
      <c r="J94" s="9">
        <v>3525.64</v>
      </c>
      <c r="K94" s="9">
        <v>3554.24</v>
      </c>
      <c r="L94" s="9">
        <v>0</v>
      </c>
      <c r="M94" s="9">
        <v>28.6</v>
      </c>
      <c r="N94" s="7">
        <f t="shared" si="27"/>
        <v>0.99195327271090306</v>
      </c>
      <c r="O94" s="8" t="s">
        <v>318</v>
      </c>
      <c r="P94" s="9">
        <v>3548.74</v>
      </c>
      <c r="Q94" s="9">
        <v>3554.24</v>
      </c>
      <c r="R94" s="9">
        <v>-5.5</v>
      </c>
      <c r="S94" s="8" t="s">
        <v>318</v>
      </c>
      <c r="T94" s="9">
        <v>3554.24</v>
      </c>
      <c r="U94" s="9">
        <v>3525.64</v>
      </c>
      <c r="V94" s="8" t="s">
        <v>318</v>
      </c>
      <c r="W94" s="9">
        <v>0</v>
      </c>
      <c r="X94" s="9">
        <f t="shared" si="30"/>
        <v>3525.64</v>
      </c>
      <c r="Y94" s="9">
        <f t="shared" si="31"/>
        <v>28.599999999999909</v>
      </c>
      <c r="Z94" s="7">
        <f t="shared" si="28"/>
        <v>8.0467272890969409E-3</v>
      </c>
      <c r="AA94" s="8" t="s">
        <v>318</v>
      </c>
    </row>
    <row r="95" spans="1:27" hidden="1" outlineLevel="1" x14ac:dyDescent="0.25">
      <c r="A95" t="s">
        <v>318</v>
      </c>
      <c r="B95" s="8" t="s">
        <v>318</v>
      </c>
      <c r="C95" s="8" t="s">
        <v>132</v>
      </c>
      <c r="D95" s="9">
        <v>384.66</v>
      </c>
      <c r="E95" s="9">
        <v>397.38</v>
      </c>
      <c r="F95" s="9">
        <v>0</v>
      </c>
      <c r="G95" s="9">
        <v>12.72</v>
      </c>
      <c r="H95" s="7">
        <f t="shared" si="26"/>
        <v>0.96799033670542056</v>
      </c>
      <c r="I95" s="8" t="s">
        <v>318</v>
      </c>
      <c r="J95" s="9">
        <v>5830.83</v>
      </c>
      <c r="K95" s="9">
        <v>5844.5</v>
      </c>
      <c r="L95" s="9">
        <v>0</v>
      </c>
      <c r="M95" s="9">
        <v>13.67</v>
      </c>
      <c r="N95" s="7">
        <f t="shared" si="27"/>
        <v>0.99766104884934548</v>
      </c>
      <c r="O95" s="8" t="s">
        <v>318</v>
      </c>
      <c r="P95" s="9">
        <v>6792</v>
      </c>
      <c r="Q95" s="9">
        <v>5844.5</v>
      </c>
      <c r="R95" s="9">
        <v>947.5</v>
      </c>
      <c r="S95" s="8" t="s">
        <v>318</v>
      </c>
      <c r="T95" s="9">
        <v>5844.5</v>
      </c>
      <c r="U95" s="9">
        <v>5830.83</v>
      </c>
      <c r="V95" s="8" t="s">
        <v>318</v>
      </c>
      <c r="W95" s="9">
        <v>0</v>
      </c>
      <c r="X95" s="9">
        <f t="shared" si="30"/>
        <v>5830.83</v>
      </c>
      <c r="Y95" s="9">
        <f t="shared" si="31"/>
        <v>13.670000000000073</v>
      </c>
      <c r="Z95" s="7">
        <f t="shared" si="28"/>
        <v>2.3389511506544738E-3</v>
      </c>
      <c r="AA95" s="8" t="s">
        <v>318</v>
      </c>
    </row>
    <row r="96" spans="1:27" hidden="1" outlineLevel="1" x14ac:dyDescent="0.25">
      <c r="A96" t="s">
        <v>318</v>
      </c>
      <c r="B96" s="8" t="s">
        <v>318</v>
      </c>
      <c r="C96" s="8" t="s">
        <v>136</v>
      </c>
      <c r="D96" s="9">
        <v>215.43</v>
      </c>
      <c r="E96" s="9">
        <v>0</v>
      </c>
      <c r="F96" s="9">
        <v>0</v>
      </c>
      <c r="G96" s="9">
        <v>-215.43</v>
      </c>
      <c r="H96" s="7">
        <f t="shared" si="26"/>
        <v>0</v>
      </c>
      <c r="I96" s="8" t="s">
        <v>318</v>
      </c>
      <c r="J96" s="9">
        <v>1886.52</v>
      </c>
      <c r="K96" s="9">
        <v>0</v>
      </c>
      <c r="L96" s="9">
        <v>0</v>
      </c>
      <c r="M96" s="9">
        <v>-1886.52</v>
      </c>
      <c r="N96" s="7">
        <f t="shared" si="27"/>
        <v>0</v>
      </c>
      <c r="O96" s="8" t="s">
        <v>318</v>
      </c>
      <c r="P96" s="9">
        <v>0</v>
      </c>
      <c r="Q96" s="9">
        <v>0</v>
      </c>
      <c r="R96" s="9">
        <v>0</v>
      </c>
      <c r="S96" s="8" t="s">
        <v>318</v>
      </c>
      <c r="T96" s="9">
        <v>0</v>
      </c>
      <c r="U96" s="9">
        <v>1886.52</v>
      </c>
      <c r="V96" s="8" t="s">
        <v>318</v>
      </c>
      <c r="W96" s="9">
        <v>0</v>
      </c>
      <c r="X96" s="9">
        <f t="shared" si="30"/>
        <v>1886.52</v>
      </c>
      <c r="Y96" s="9">
        <f t="shared" si="31"/>
        <v>-1886.52</v>
      </c>
      <c r="Z96" s="7">
        <f t="shared" si="28"/>
        <v>0</v>
      </c>
      <c r="AA96" s="8" t="s">
        <v>318</v>
      </c>
    </row>
    <row r="97" spans="1:27" hidden="1" outlineLevel="1" x14ac:dyDescent="0.25">
      <c r="A97" t="s">
        <v>318</v>
      </c>
      <c r="B97" s="8" t="s">
        <v>318</v>
      </c>
      <c r="C97" s="8" t="s">
        <v>137</v>
      </c>
      <c r="D97" s="9">
        <v>26.9</v>
      </c>
      <c r="E97" s="9">
        <v>0</v>
      </c>
      <c r="F97" s="9">
        <v>0</v>
      </c>
      <c r="G97" s="9">
        <v>-26.9</v>
      </c>
      <c r="H97" s="7">
        <f t="shared" si="26"/>
        <v>0</v>
      </c>
      <c r="I97" s="8" t="s">
        <v>318</v>
      </c>
      <c r="J97" s="9">
        <v>216.12</v>
      </c>
      <c r="K97" s="9">
        <v>0</v>
      </c>
      <c r="L97" s="9">
        <v>0</v>
      </c>
      <c r="M97" s="9">
        <v>-216.12</v>
      </c>
      <c r="N97" s="7">
        <f t="shared" si="27"/>
        <v>0</v>
      </c>
      <c r="O97" s="8" t="s">
        <v>318</v>
      </c>
      <c r="P97" s="9">
        <v>0</v>
      </c>
      <c r="Q97" s="9">
        <v>0</v>
      </c>
      <c r="R97" s="9">
        <v>0</v>
      </c>
      <c r="S97" s="8" t="s">
        <v>318</v>
      </c>
      <c r="T97" s="9">
        <v>0</v>
      </c>
      <c r="U97" s="9">
        <v>216.12</v>
      </c>
      <c r="V97" s="8" t="s">
        <v>318</v>
      </c>
      <c r="W97" s="9">
        <v>0</v>
      </c>
      <c r="X97" s="9">
        <f t="shared" si="30"/>
        <v>216.12</v>
      </c>
      <c r="Y97" s="9">
        <f t="shared" si="31"/>
        <v>-216.12</v>
      </c>
      <c r="Z97" s="7">
        <f t="shared" si="28"/>
        <v>0</v>
      </c>
      <c r="AA97" s="8" t="s">
        <v>318</v>
      </c>
    </row>
    <row r="98" spans="1:27" hidden="1" outlineLevel="1" x14ac:dyDescent="0.25">
      <c r="A98" t="s">
        <v>318</v>
      </c>
      <c r="B98" s="8" t="s">
        <v>318</v>
      </c>
      <c r="C98" s="8" t="s">
        <v>138</v>
      </c>
      <c r="D98" s="9">
        <v>34.47</v>
      </c>
      <c r="E98" s="9">
        <v>0</v>
      </c>
      <c r="F98" s="9">
        <v>0</v>
      </c>
      <c r="G98" s="9">
        <v>-34.47</v>
      </c>
      <c r="H98" s="7">
        <f t="shared" si="26"/>
        <v>0</v>
      </c>
      <c r="I98" s="8" t="s">
        <v>318</v>
      </c>
      <c r="J98" s="9">
        <v>345.77</v>
      </c>
      <c r="K98" s="9">
        <v>0</v>
      </c>
      <c r="L98" s="9">
        <v>0</v>
      </c>
      <c r="M98" s="9">
        <v>-345.77</v>
      </c>
      <c r="N98" s="7">
        <f t="shared" si="27"/>
        <v>0</v>
      </c>
      <c r="O98" s="8" t="s">
        <v>318</v>
      </c>
      <c r="P98" s="9">
        <v>0</v>
      </c>
      <c r="Q98" s="9">
        <v>0</v>
      </c>
      <c r="R98" s="9">
        <v>0</v>
      </c>
      <c r="S98" s="8" t="s">
        <v>318</v>
      </c>
      <c r="T98" s="9">
        <v>0</v>
      </c>
      <c r="U98" s="9">
        <v>345.77</v>
      </c>
      <c r="V98" s="8" t="s">
        <v>318</v>
      </c>
      <c r="W98" s="9">
        <v>0</v>
      </c>
      <c r="X98" s="9">
        <f t="shared" si="30"/>
        <v>345.77</v>
      </c>
      <c r="Y98" s="9">
        <f t="shared" si="31"/>
        <v>-345.77</v>
      </c>
      <c r="Z98" s="7">
        <f t="shared" si="28"/>
        <v>0</v>
      </c>
      <c r="AA98" s="8" t="s">
        <v>318</v>
      </c>
    </row>
    <row r="99" spans="1:27" x14ac:dyDescent="0.25">
      <c r="A99" s="18" t="s">
        <v>318</v>
      </c>
      <c r="B99" s="27" t="s">
        <v>140</v>
      </c>
      <c r="C99" s="27"/>
      <c r="D99" s="11">
        <f>D50+D54+D59+D62+D74+D79+D88</f>
        <v>161430.96000000002</v>
      </c>
      <c r="E99" s="11">
        <f>E50+E54+E59+E62+E74+E79+E88</f>
        <v>155239.94999999998</v>
      </c>
      <c r="F99" s="11">
        <f>F50+F54+F59+F62+F74+F79+F88</f>
        <v>0</v>
      </c>
      <c r="G99" s="11">
        <f>G50+G54+G59+G62+G74+G79+G88</f>
        <v>-6191.01</v>
      </c>
      <c r="H99" s="12">
        <f t="shared" si="26"/>
        <v>1.0398802627802961</v>
      </c>
      <c r="I99" s="19" t="s">
        <v>318</v>
      </c>
      <c r="J99" s="11">
        <f>J50+J54+J59+J62+J74+J79+J88</f>
        <v>1958730.1900000002</v>
      </c>
      <c r="K99" s="11">
        <f>K50+K54+K59+K62+K74+K79+K88</f>
        <v>1934962.55</v>
      </c>
      <c r="L99" s="11">
        <f>L50+L54+L59+L62+L74+L79+L88</f>
        <v>0</v>
      </c>
      <c r="M99" s="11">
        <f>M50+M54+M59+M62+M74+M79+M88</f>
        <v>-23767.64</v>
      </c>
      <c r="N99" s="12">
        <f t="shared" si="27"/>
        <v>1.0122832558180519</v>
      </c>
      <c r="O99" s="19" t="s">
        <v>318</v>
      </c>
      <c r="P99" s="11">
        <f>P50+P54+P59+P62+P74+P79+P88</f>
        <v>1968452.2200000002</v>
      </c>
      <c r="Q99" s="11">
        <f>Q50+Q54+Q59+Q62+Q74+Q79+Q88</f>
        <v>1934962.55</v>
      </c>
      <c r="R99" s="11">
        <f>R50+R54+R59+R62+R74+R79+R88</f>
        <v>33489.670000000006</v>
      </c>
      <c r="S99" s="19" t="s">
        <v>318</v>
      </c>
      <c r="T99" s="11">
        <f t="shared" ref="T99:Y99" si="32">T50+T54+T59+T62+T74+T79+T88</f>
        <v>1934962.55</v>
      </c>
      <c r="U99" s="11">
        <f t="shared" si="32"/>
        <v>1958730.1900000002</v>
      </c>
      <c r="V99" s="11">
        <f t="shared" si="32"/>
        <v>0</v>
      </c>
      <c r="W99" s="11">
        <f t="shared" si="32"/>
        <v>0</v>
      </c>
      <c r="X99" s="11">
        <f t="shared" si="32"/>
        <v>1958730.1900000002</v>
      </c>
      <c r="Y99" s="11">
        <f t="shared" si="32"/>
        <v>-23767.640000000039</v>
      </c>
      <c r="Z99" s="12">
        <f t="shared" si="28"/>
        <v>-1.2283255818051899E-2</v>
      </c>
      <c r="AA99" s="11"/>
    </row>
    <row r="101" spans="1:27" x14ac:dyDescent="0.25">
      <c r="B101" s="13" t="s">
        <v>141</v>
      </c>
    </row>
    <row r="102" spans="1:27" collapsed="1" x14ac:dyDescent="0.25">
      <c r="A102" t="s">
        <v>318</v>
      </c>
      <c r="B102" s="25" t="s">
        <v>142</v>
      </c>
      <c r="C102" s="25"/>
      <c r="D102" s="16">
        <f>SUM(D103:D111)</f>
        <v>280.5</v>
      </c>
      <c r="E102" s="16">
        <f>SUM(E103:E111)</f>
        <v>1238.83</v>
      </c>
      <c r="F102" s="16">
        <f>SUM(F103:F111)</f>
        <v>0</v>
      </c>
      <c r="G102" s="16">
        <f>SUM(G103:G111)</f>
        <v>958.32999999999993</v>
      </c>
      <c r="H102" s="17">
        <f t="shared" ref="H102:H133" si="33">IF(E102&lt;&gt;0, (D102+F102)/E102, 0)</f>
        <v>0.22642331877658761</v>
      </c>
      <c r="I102" s="15" t="s">
        <v>318</v>
      </c>
      <c r="J102" s="16">
        <f>SUM(J103:J111)</f>
        <v>2422.77</v>
      </c>
      <c r="K102" s="16">
        <f>SUM(K103:K111)</f>
        <v>15574.5</v>
      </c>
      <c r="L102" s="16">
        <f>SUM(L103:L111)</f>
        <v>0</v>
      </c>
      <c r="M102" s="16">
        <f>SUM(M103:M111)</f>
        <v>13151.730000000001</v>
      </c>
      <c r="N102" s="17">
        <f t="shared" ref="N102:N133" si="34">IF(K102&lt;&gt;0, (J102+L102)/K102, 0)</f>
        <v>0.15556005008186458</v>
      </c>
      <c r="O102" s="15" t="s">
        <v>318</v>
      </c>
      <c r="P102" s="16">
        <f>SUM(P103:P111)</f>
        <v>15458.9</v>
      </c>
      <c r="Q102" s="16">
        <f>SUM(Q103:Q111)</f>
        <v>15574.5</v>
      </c>
      <c r="R102" s="16">
        <f>SUM(R103:R111)</f>
        <v>-115.6</v>
      </c>
      <c r="S102" s="15" t="s">
        <v>318</v>
      </c>
      <c r="T102" s="16">
        <f t="shared" ref="T102:Y102" si="35">SUM(T103:T111)</f>
        <v>15574.5</v>
      </c>
      <c r="U102" s="16">
        <f t="shared" si="35"/>
        <v>2422.77</v>
      </c>
      <c r="V102" s="16">
        <f t="shared" si="35"/>
        <v>0</v>
      </c>
      <c r="W102" s="16">
        <f t="shared" si="35"/>
        <v>0</v>
      </c>
      <c r="X102" s="16">
        <f t="shared" si="35"/>
        <v>2422.77</v>
      </c>
      <c r="Y102" s="16">
        <f t="shared" si="35"/>
        <v>13151.730000000001</v>
      </c>
      <c r="Z102" s="17">
        <f t="shared" ref="Z102:Z133" si="36">IF(T102&lt;&gt;0, Y102/T102, 0)</f>
        <v>0.84443994991813554</v>
      </c>
      <c r="AA102" s="16"/>
    </row>
    <row r="103" spans="1:27" hidden="1" outlineLevel="1" x14ac:dyDescent="0.25">
      <c r="A103" t="s">
        <v>318</v>
      </c>
      <c r="B103" s="8" t="s">
        <v>318</v>
      </c>
      <c r="C103" s="8" t="s">
        <v>159</v>
      </c>
      <c r="D103" s="9">
        <v>0</v>
      </c>
      <c r="E103" s="9">
        <v>1078.83</v>
      </c>
      <c r="F103" s="9">
        <v>0</v>
      </c>
      <c r="G103" s="9">
        <v>1078.83</v>
      </c>
      <c r="H103" s="7">
        <f t="shared" si="33"/>
        <v>0</v>
      </c>
      <c r="I103" s="8" t="s">
        <v>318</v>
      </c>
      <c r="J103" s="9">
        <v>0</v>
      </c>
      <c r="K103" s="9">
        <v>12945.9</v>
      </c>
      <c r="L103" s="9">
        <v>0</v>
      </c>
      <c r="M103" s="9">
        <v>12945.9</v>
      </c>
      <c r="N103" s="7">
        <f t="shared" si="34"/>
        <v>0</v>
      </c>
      <c r="O103" s="8" t="s">
        <v>318</v>
      </c>
      <c r="P103" s="9">
        <v>12945.9</v>
      </c>
      <c r="Q103" s="9">
        <v>12945.9</v>
      </c>
      <c r="R103" s="9">
        <v>0</v>
      </c>
      <c r="S103" s="8" t="s">
        <v>318</v>
      </c>
      <c r="T103" s="9">
        <v>12945.9</v>
      </c>
      <c r="U103" s="9">
        <v>0</v>
      </c>
      <c r="V103" s="8" t="s">
        <v>318</v>
      </c>
      <c r="W103" s="9">
        <v>0</v>
      </c>
      <c r="X103" s="9">
        <f t="shared" ref="X103:X111" si="37">U103+IF(V103 = "", 0, V103)+W103</f>
        <v>0</v>
      </c>
      <c r="Y103" s="9">
        <f t="shared" ref="Y103:Y111" si="38">T103-X103</f>
        <v>12945.9</v>
      </c>
      <c r="Z103" s="7">
        <f t="shared" si="36"/>
        <v>1</v>
      </c>
      <c r="AA103" s="8" t="s">
        <v>318</v>
      </c>
    </row>
    <row r="104" spans="1:27" hidden="1" outlineLevel="1" x14ac:dyDescent="0.25">
      <c r="A104" t="s">
        <v>318</v>
      </c>
      <c r="B104" s="8" t="s">
        <v>318</v>
      </c>
      <c r="C104" s="8" t="s">
        <v>143</v>
      </c>
      <c r="D104" s="9">
        <v>0</v>
      </c>
      <c r="E104" s="9">
        <v>0</v>
      </c>
      <c r="F104" s="9">
        <v>0</v>
      </c>
      <c r="G104" s="9">
        <v>0</v>
      </c>
      <c r="H104" s="7">
        <f t="shared" si="33"/>
        <v>0</v>
      </c>
      <c r="I104" s="8" t="s">
        <v>318</v>
      </c>
      <c r="J104" s="9">
        <v>322.72000000000003</v>
      </c>
      <c r="K104" s="9">
        <v>300</v>
      </c>
      <c r="L104" s="9">
        <v>0</v>
      </c>
      <c r="M104" s="9">
        <v>-22.72</v>
      </c>
      <c r="N104" s="7">
        <f t="shared" si="34"/>
        <v>1.0757333333333334</v>
      </c>
      <c r="O104" s="8" t="s">
        <v>318</v>
      </c>
      <c r="P104" s="9">
        <v>300</v>
      </c>
      <c r="Q104" s="9">
        <v>300</v>
      </c>
      <c r="R104" s="9">
        <v>0</v>
      </c>
      <c r="S104" s="8" t="s">
        <v>318</v>
      </c>
      <c r="T104" s="9">
        <v>300</v>
      </c>
      <c r="U104" s="9">
        <v>322.72000000000003</v>
      </c>
      <c r="V104" s="8" t="s">
        <v>318</v>
      </c>
      <c r="W104" s="9">
        <v>0</v>
      </c>
      <c r="X104" s="9">
        <f t="shared" si="37"/>
        <v>322.72000000000003</v>
      </c>
      <c r="Y104" s="9">
        <f t="shared" si="38"/>
        <v>-22.720000000000027</v>
      </c>
      <c r="Z104" s="7">
        <f t="shared" si="36"/>
        <v>-7.573333333333343E-2</v>
      </c>
      <c r="AA104" s="8" t="s">
        <v>318</v>
      </c>
    </row>
    <row r="105" spans="1:27" hidden="1" outlineLevel="1" x14ac:dyDescent="0.25">
      <c r="A105" t="s">
        <v>318</v>
      </c>
      <c r="B105" s="8" t="s">
        <v>318</v>
      </c>
      <c r="C105" s="8" t="s">
        <v>144</v>
      </c>
      <c r="D105" s="9">
        <v>0</v>
      </c>
      <c r="E105" s="9">
        <v>0</v>
      </c>
      <c r="F105" s="9">
        <v>0</v>
      </c>
      <c r="G105" s="9">
        <v>0</v>
      </c>
      <c r="H105" s="7">
        <f t="shared" si="33"/>
        <v>0</v>
      </c>
      <c r="I105" s="8" t="s">
        <v>318</v>
      </c>
      <c r="J105" s="9">
        <v>32.99</v>
      </c>
      <c r="K105" s="9">
        <v>103.6</v>
      </c>
      <c r="L105" s="9">
        <v>0</v>
      </c>
      <c r="M105" s="9">
        <v>70.61</v>
      </c>
      <c r="N105" s="7">
        <f t="shared" si="34"/>
        <v>0.31843629343629348</v>
      </c>
      <c r="O105" s="8" t="s">
        <v>318</v>
      </c>
      <c r="P105" s="9">
        <v>103.6</v>
      </c>
      <c r="Q105" s="9">
        <v>103.6</v>
      </c>
      <c r="R105" s="9">
        <v>0</v>
      </c>
      <c r="S105" s="8" t="s">
        <v>318</v>
      </c>
      <c r="T105" s="9">
        <v>103.6</v>
      </c>
      <c r="U105" s="9">
        <v>32.99</v>
      </c>
      <c r="V105" s="8" t="s">
        <v>318</v>
      </c>
      <c r="W105" s="9">
        <v>0</v>
      </c>
      <c r="X105" s="9">
        <f t="shared" si="37"/>
        <v>32.99</v>
      </c>
      <c r="Y105" s="9">
        <f t="shared" si="38"/>
        <v>70.609999999999985</v>
      </c>
      <c r="Z105" s="7">
        <f t="shared" si="36"/>
        <v>0.68156370656370646</v>
      </c>
      <c r="AA105" s="8" t="s">
        <v>318</v>
      </c>
    </row>
    <row r="106" spans="1:27" hidden="1" outlineLevel="1" x14ac:dyDescent="0.25">
      <c r="A106" t="s">
        <v>318</v>
      </c>
      <c r="B106" s="8" t="s">
        <v>318</v>
      </c>
      <c r="C106" s="8" t="s">
        <v>147</v>
      </c>
      <c r="D106" s="9">
        <v>82.4</v>
      </c>
      <c r="E106" s="9">
        <v>0</v>
      </c>
      <c r="F106" s="9">
        <v>0</v>
      </c>
      <c r="G106" s="9">
        <v>-82.4</v>
      </c>
      <c r="H106" s="7">
        <f t="shared" si="33"/>
        <v>0</v>
      </c>
      <c r="I106" s="8" t="s">
        <v>318</v>
      </c>
      <c r="J106" s="9">
        <v>222.4</v>
      </c>
      <c r="K106" s="9">
        <v>500</v>
      </c>
      <c r="L106" s="9">
        <v>0</v>
      </c>
      <c r="M106" s="9">
        <v>277.60000000000002</v>
      </c>
      <c r="N106" s="7">
        <f t="shared" si="34"/>
        <v>0.44480000000000003</v>
      </c>
      <c r="O106" s="8" t="s">
        <v>318</v>
      </c>
      <c r="P106" s="9">
        <v>500</v>
      </c>
      <c r="Q106" s="9">
        <v>500</v>
      </c>
      <c r="R106" s="9">
        <v>0</v>
      </c>
      <c r="S106" s="8" t="s">
        <v>318</v>
      </c>
      <c r="T106" s="9">
        <v>500</v>
      </c>
      <c r="U106" s="9">
        <v>222.4</v>
      </c>
      <c r="V106" s="8" t="s">
        <v>318</v>
      </c>
      <c r="W106" s="9">
        <v>0</v>
      </c>
      <c r="X106" s="9">
        <f t="shared" si="37"/>
        <v>222.4</v>
      </c>
      <c r="Y106" s="9">
        <f t="shared" si="38"/>
        <v>277.60000000000002</v>
      </c>
      <c r="Z106" s="7">
        <f t="shared" si="36"/>
        <v>0.55520000000000003</v>
      </c>
      <c r="AA106" s="8" t="s">
        <v>318</v>
      </c>
    </row>
    <row r="107" spans="1:27" hidden="1" outlineLevel="1" x14ac:dyDescent="0.25">
      <c r="A107" t="s">
        <v>318</v>
      </c>
      <c r="B107" s="8" t="s">
        <v>318</v>
      </c>
      <c r="C107" s="8" t="s">
        <v>158</v>
      </c>
      <c r="D107" s="9">
        <v>0</v>
      </c>
      <c r="E107" s="9">
        <v>0</v>
      </c>
      <c r="F107" s="9">
        <v>0</v>
      </c>
      <c r="G107" s="9">
        <v>0</v>
      </c>
      <c r="H107" s="7">
        <f t="shared" si="33"/>
        <v>0</v>
      </c>
      <c r="I107" s="8" t="s">
        <v>318</v>
      </c>
      <c r="J107" s="9">
        <v>16.8</v>
      </c>
      <c r="K107" s="9">
        <v>0</v>
      </c>
      <c r="L107" s="9">
        <v>0</v>
      </c>
      <c r="M107" s="9">
        <v>-16.8</v>
      </c>
      <c r="N107" s="7">
        <f t="shared" si="34"/>
        <v>0</v>
      </c>
      <c r="O107" s="8" t="s">
        <v>318</v>
      </c>
      <c r="P107" s="9">
        <v>0</v>
      </c>
      <c r="Q107" s="9">
        <v>0</v>
      </c>
      <c r="R107" s="9">
        <v>0</v>
      </c>
      <c r="S107" s="8" t="s">
        <v>318</v>
      </c>
      <c r="T107" s="9">
        <v>0</v>
      </c>
      <c r="U107" s="9">
        <v>16.8</v>
      </c>
      <c r="V107" s="8" t="s">
        <v>318</v>
      </c>
      <c r="W107" s="9">
        <v>0</v>
      </c>
      <c r="X107" s="9">
        <f t="shared" si="37"/>
        <v>16.8</v>
      </c>
      <c r="Y107" s="9">
        <f t="shared" si="38"/>
        <v>-16.8</v>
      </c>
      <c r="Z107" s="7">
        <f t="shared" si="36"/>
        <v>0</v>
      </c>
      <c r="AA107" s="8" t="s">
        <v>318</v>
      </c>
    </row>
    <row r="108" spans="1:27" hidden="1" outlineLevel="1" x14ac:dyDescent="0.25">
      <c r="A108" t="s">
        <v>318</v>
      </c>
      <c r="B108" s="8" t="s">
        <v>318</v>
      </c>
      <c r="C108" s="8" t="s">
        <v>149</v>
      </c>
      <c r="D108" s="9">
        <v>0</v>
      </c>
      <c r="E108" s="9">
        <v>0</v>
      </c>
      <c r="F108" s="9">
        <v>0</v>
      </c>
      <c r="G108" s="9">
        <v>0</v>
      </c>
      <c r="H108" s="7">
        <f t="shared" si="33"/>
        <v>0</v>
      </c>
      <c r="I108" s="8" t="s">
        <v>318</v>
      </c>
      <c r="J108" s="9">
        <v>660</v>
      </c>
      <c r="K108" s="9">
        <v>660</v>
      </c>
      <c r="L108" s="9">
        <v>0</v>
      </c>
      <c r="M108" s="9">
        <v>0</v>
      </c>
      <c r="N108" s="7">
        <f t="shared" si="34"/>
        <v>1</v>
      </c>
      <c r="O108" s="8" t="s">
        <v>318</v>
      </c>
      <c r="P108" s="9">
        <v>660</v>
      </c>
      <c r="Q108" s="9">
        <v>660</v>
      </c>
      <c r="R108" s="9">
        <v>0</v>
      </c>
      <c r="S108" s="8" t="s">
        <v>318</v>
      </c>
      <c r="T108" s="9">
        <v>660</v>
      </c>
      <c r="U108" s="9">
        <v>660</v>
      </c>
      <c r="V108" s="8" t="s">
        <v>318</v>
      </c>
      <c r="W108" s="9">
        <v>0</v>
      </c>
      <c r="X108" s="9">
        <f t="shared" si="37"/>
        <v>660</v>
      </c>
      <c r="Y108" s="9">
        <f t="shared" si="38"/>
        <v>0</v>
      </c>
      <c r="Z108" s="7">
        <f t="shared" si="36"/>
        <v>0</v>
      </c>
      <c r="AA108" s="8" t="s">
        <v>318</v>
      </c>
    </row>
    <row r="109" spans="1:27" hidden="1" outlineLevel="1" x14ac:dyDescent="0.25">
      <c r="A109" t="s">
        <v>318</v>
      </c>
      <c r="B109" s="8" t="s">
        <v>318</v>
      </c>
      <c r="C109" s="8" t="s">
        <v>150</v>
      </c>
      <c r="D109" s="9">
        <v>0</v>
      </c>
      <c r="E109" s="9">
        <v>0</v>
      </c>
      <c r="F109" s="9">
        <v>0</v>
      </c>
      <c r="G109" s="9">
        <v>0</v>
      </c>
      <c r="H109" s="7">
        <f t="shared" si="33"/>
        <v>0</v>
      </c>
      <c r="I109" s="8" t="s">
        <v>318</v>
      </c>
      <c r="J109" s="9">
        <v>237.2</v>
      </c>
      <c r="K109" s="9">
        <v>275</v>
      </c>
      <c r="L109" s="9">
        <v>0</v>
      </c>
      <c r="M109" s="9">
        <v>37.799999999999997</v>
      </c>
      <c r="N109" s="7">
        <f t="shared" si="34"/>
        <v>0.8625454545454545</v>
      </c>
      <c r="O109" s="8" t="s">
        <v>318</v>
      </c>
      <c r="P109" s="9">
        <v>275</v>
      </c>
      <c r="Q109" s="9">
        <v>275</v>
      </c>
      <c r="R109" s="9">
        <v>0</v>
      </c>
      <c r="S109" s="8" t="s">
        <v>318</v>
      </c>
      <c r="T109" s="9">
        <v>275</v>
      </c>
      <c r="U109" s="9">
        <v>237.2</v>
      </c>
      <c r="V109" s="8" t="s">
        <v>318</v>
      </c>
      <c r="W109" s="9">
        <v>0</v>
      </c>
      <c r="X109" s="9">
        <f t="shared" si="37"/>
        <v>237.2</v>
      </c>
      <c r="Y109" s="9">
        <f t="shared" si="38"/>
        <v>37.800000000000011</v>
      </c>
      <c r="Z109" s="7">
        <f t="shared" si="36"/>
        <v>0.1374545454545455</v>
      </c>
      <c r="AA109" s="8" t="s">
        <v>318</v>
      </c>
    </row>
    <row r="110" spans="1:27" hidden="1" outlineLevel="1" x14ac:dyDescent="0.25">
      <c r="A110" t="s">
        <v>318</v>
      </c>
      <c r="B110" s="8" t="s">
        <v>318</v>
      </c>
      <c r="C110" s="8" t="s">
        <v>151</v>
      </c>
      <c r="D110" s="9">
        <v>8.4</v>
      </c>
      <c r="E110" s="9">
        <v>0</v>
      </c>
      <c r="F110" s="9">
        <v>0</v>
      </c>
      <c r="G110" s="9">
        <v>-8.4</v>
      </c>
      <c r="H110" s="7">
        <f t="shared" si="33"/>
        <v>0</v>
      </c>
      <c r="I110" s="8" t="s">
        <v>318</v>
      </c>
      <c r="J110" s="9">
        <v>136.52000000000001</v>
      </c>
      <c r="K110" s="9">
        <v>100</v>
      </c>
      <c r="L110" s="9">
        <v>0</v>
      </c>
      <c r="M110" s="9">
        <v>-36.520000000000003</v>
      </c>
      <c r="N110" s="7">
        <f t="shared" si="34"/>
        <v>1.3652000000000002</v>
      </c>
      <c r="O110" s="8" t="s">
        <v>318</v>
      </c>
      <c r="P110" s="9">
        <v>100</v>
      </c>
      <c r="Q110" s="9">
        <v>100</v>
      </c>
      <c r="R110" s="9">
        <v>0</v>
      </c>
      <c r="S110" s="8" t="s">
        <v>318</v>
      </c>
      <c r="T110" s="9">
        <v>100</v>
      </c>
      <c r="U110" s="9">
        <v>136.52000000000001</v>
      </c>
      <c r="V110" s="8" t="s">
        <v>318</v>
      </c>
      <c r="W110" s="9">
        <v>0</v>
      </c>
      <c r="X110" s="9">
        <f t="shared" si="37"/>
        <v>136.52000000000001</v>
      </c>
      <c r="Y110" s="9">
        <f t="shared" si="38"/>
        <v>-36.52000000000001</v>
      </c>
      <c r="Z110" s="7">
        <f t="shared" si="36"/>
        <v>-0.36520000000000008</v>
      </c>
      <c r="AA110" s="8" t="s">
        <v>318</v>
      </c>
    </row>
    <row r="111" spans="1:27" hidden="1" outlineLevel="1" x14ac:dyDescent="0.25">
      <c r="A111" t="s">
        <v>318</v>
      </c>
      <c r="B111" s="8" t="s">
        <v>318</v>
      </c>
      <c r="C111" s="8" t="s">
        <v>152</v>
      </c>
      <c r="D111" s="9">
        <v>189.7</v>
      </c>
      <c r="E111" s="9">
        <v>160</v>
      </c>
      <c r="F111" s="9">
        <v>0</v>
      </c>
      <c r="G111" s="9">
        <v>-29.7</v>
      </c>
      <c r="H111" s="7">
        <f t="shared" si="33"/>
        <v>1.1856249999999999</v>
      </c>
      <c r="I111" s="8" t="s">
        <v>318</v>
      </c>
      <c r="J111" s="9">
        <v>794.14</v>
      </c>
      <c r="K111" s="9">
        <v>690</v>
      </c>
      <c r="L111" s="9">
        <v>0</v>
      </c>
      <c r="M111" s="9">
        <v>-104.14</v>
      </c>
      <c r="N111" s="7">
        <f t="shared" si="34"/>
        <v>1.150927536231884</v>
      </c>
      <c r="O111" s="8" t="s">
        <v>318</v>
      </c>
      <c r="P111" s="9">
        <v>574.4</v>
      </c>
      <c r="Q111" s="9">
        <v>690</v>
      </c>
      <c r="R111" s="9">
        <v>-115.6</v>
      </c>
      <c r="S111" s="8" t="s">
        <v>318</v>
      </c>
      <c r="T111" s="9">
        <v>690</v>
      </c>
      <c r="U111" s="9">
        <v>794.14</v>
      </c>
      <c r="V111" s="8" t="s">
        <v>318</v>
      </c>
      <c r="W111" s="9">
        <v>0</v>
      </c>
      <c r="X111" s="9">
        <f t="shared" si="37"/>
        <v>794.14</v>
      </c>
      <c r="Y111" s="9">
        <f t="shared" si="38"/>
        <v>-104.13999999999999</v>
      </c>
      <c r="Z111" s="7">
        <f t="shared" si="36"/>
        <v>-0.15092753623188404</v>
      </c>
      <c r="AA111" s="8" t="s">
        <v>318</v>
      </c>
    </row>
    <row r="112" spans="1:27" collapsed="1" x14ac:dyDescent="0.25">
      <c r="A112" t="s">
        <v>318</v>
      </c>
      <c r="B112" s="25" t="s">
        <v>164</v>
      </c>
      <c r="C112" s="25"/>
      <c r="D112" s="16">
        <f>SUM(D113:D114)</f>
        <v>0</v>
      </c>
      <c r="E112" s="16">
        <f>SUM(E113:E114)</f>
        <v>0</v>
      </c>
      <c r="F112" s="16">
        <f>SUM(F113:F114)</f>
        <v>0</v>
      </c>
      <c r="G112" s="16">
        <f>SUM(G113:G114)</f>
        <v>0</v>
      </c>
      <c r="H112" s="17">
        <f t="shared" si="33"/>
        <v>0</v>
      </c>
      <c r="I112" s="15" t="s">
        <v>318</v>
      </c>
      <c r="J112" s="16">
        <f>SUM(J113:J114)</f>
        <v>11401.15</v>
      </c>
      <c r="K112" s="16">
        <f>SUM(K113:K114)</f>
        <v>8894</v>
      </c>
      <c r="L112" s="16">
        <f>SUM(L113:L114)</f>
        <v>0</v>
      </c>
      <c r="M112" s="16">
        <f>SUM(M113:M114)</f>
        <v>-2507.15</v>
      </c>
      <c r="N112" s="17">
        <f t="shared" si="34"/>
        <v>1.2818922869350122</v>
      </c>
      <c r="O112" s="15" t="s">
        <v>318</v>
      </c>
      <c r="P112" s="16">
        <f>SUM(P113:P114)</f>
        <v>8887</v>
      </c>
      <c r="Q112" s="16">
        <f>SUM(Q113:Q114)</f>
        <v>8894</v>
      </c>
      <c r="R112" s="16">
        <f>SUM(R113:R114)</f>
        <v>-7</v>
      </c>
      <c r="S112" s="15" t="s">
        <v>318</v>
      </c>
      <c r="T112" s="16">
        <f t="shared" ref="T112:Y112" si="39">SUM(T113:T114)</f>
        <v>8894</v>
      </c>
      <c r="U112" s="16">
        <f t="shared" si="39"/>
        <v>11401.15</v>
      </c>
      <c r="V112" s="16">
        <f t="shared" si="39"/>
        <v>0</v>
      </c>
      <c r="W112" s="16">
        <f t="shared" si="39"/>
        <v>0</v>
      </c>
      <c r="X112" s="16">
        <f t="shared" si="39"/>
        <v>11401.15</v>
      </c>
      <c r="Y112" s="16">
        <f t="shared" si="39"/>
        <v>-2507.15</v>
      </c>
      <c r="Z112" s="17">
        <f t="shared" si="36"/>
        <v>-0.28189228693501239</v>
      </c>
      <c r="AA112" s="16"/>
    </row>
    <row r="113" spans="1:27" hidden="1" outlineLevel="1" x14ac:dyDescent="0.25">
      <c r="A113" t="s">
        <v>318</v>
      </c>
      <c r="B113" s="8" t="s">
        <v>318</v>
      </c>
      <c r="C113" s="8" t="s">
        <v>165</v>
      </c>
      <c r="D113" s="9">
        <v>0</v>
      </c>
      <c r="E113" s="9">
        <v>0</v>
      </c>
      <c r="F113" s="9">
        <v>0</v>
      </c>
      <c r="G113" s="9">
        <v>0</v>
      </c>
      <c r="H113" s="7">
        <f t="shared" si="33"/>
        <v>0</v>
      </c>
      <c r="I113" s="8" t="s">
        <v>318</v>
      </c>
      <c r="J113" s="9">
        <v>9679.25</v>
      </c>
      <c r="K113" s="9">
        <v>6359</v>
      </c>
      <c r="L113" s="9">
        <v>0</v>
      </c>
      <c r="M113" s="9">
        <v>-3320.25</v>
      </c>
      <c r="N113" s="7">
        <f t="shared" si="34"/>
        <v>1.5221339833307124</v>
      </c>
      <c r="O113" s="8" t="s">
        <v>318</v>
      </c>
      <c r="P113" s="9">
        <v>6359</v>
      </c>
      <c r="Q113" s="9">
        <v>6359</v>
      </c>
      <c r="R113" s="9">
        <v>0</v>
      </c>
      <c r="S113" s="8" t="s">
        <v>318</v>
      </c>
      <c r="T113" s="9">
        <v>6359</v>
      </c>
      <c r="U113" s="9">
        <v>9679.25</v>
      </c>
      <c r="V113" s="8" t="s">
        <v>318</v>
      </c>
      <c r="W113" s="9">
        <v>0</v>
      </c>
      <c r="X113" s="9">
        <f>U113+IF(V113 = "", 0, V113)+W113</f>
        <v>9679.25</v>
      </c>
      <c r="Y113" s="9">
        <f>T113-X113</f>
        <v>-3320.25</v>
      </c>
      <c r="Z113" s="7">
        <f t="shared" si="36"/>
        <v>-0.52213398333071237</v>
      </c>
      <c r="AA113" s="8" t="s">
        <v>318</v>
      </c>
    </row>
    <row r="114" spans="1:27" hidden="1" outlineLevel="1" x14ac:dyDescent="0.25">
      <c r="A114" t="s">
        <v>318</v>
      </c>
      <c r="B114" s="8" t="s">
        <v>318</v>
      </c>
      <c r="C114" s="8" t="s">
        <v>166</v>
      </c>
      <c r="D114" s="9">
        <v>0</v>
      </c>
      <c r="E114" s="9">
        <v>0</v>
      </c>
      <c r="F114" s="9">
        <v>0</v>
      </c>
      <c r="G114" s="9">
        <v>0</v>
      </c>
      <c r="H114" s="7">
        <f t="shared" si="33"/>
        <v>0</v>
      </c>
      <c r="I114" s="8" t="s">
        <v>318</v>
      </c>
      <c r="J114" s="9">
        <v>1721.9</v>
      </c>
      <c r="K114" s="9">
        <v>2535</v>
      </c>
      <c r="L114" s="9">
        <v>0</v>
      </c>
      <c r="M114" s="9">
        <v>813.1</v>
      </c>
      <c r="N114" s="7">
        <f t="shared" si="34"/>
        <v>0.67925049309664698</v>
      </c>
      <c r="O114" s="8" t="s">
        <v>318</v>
      </c>
      <c r="P114" s="9">
        <v>2528</v>
      </c>
      <c r="Q114" s="9">
        <v>2535</v>
      </c>
      <c r="R114" s="9">
        <v>-7</v>
      </c>
      <c r="S114" s="8" t="s">
        <v>318</v>
      </c>
      <c r="T114" s="9">
        <v>2535</v>
      </c>
      <c r="U114" s="9">
        <v>1721.9</v>
      </c>
      <c r="V114" s="8" t="s">
        <v>318</v>
      </c>
      <c r="W114" s="9">
        <v>0</v>
      </c>
      <c r="X114" s="9">
        <f>U114+IF(V114 = "", 0, V114)+W114</f>
        <v>1721.9</v>
      </c>
      <c r="Y114" s="9">
        <f>T114-X114</f>
        <v>813.09999999999991</v>
      </c>
      <c r="Z114" s="7">
        <f t="shared" si="36"/>
        <v>0.32074950690335302</v>
      </c>
      <c r="AA114" s="8" t="s">
        <v>318</v>
      </c>
    </row>
    <row r="115" spans="1:27" collapsed="1" x14ac:dyDescent="0.25">
      <c r="A115" t="s">
        <v>318</v>
      </c>
      <c r="B115" s="25" t="s">
        <v>167</v>
      </c>
      <c r="C115" s="25"/>
      <c r="D115" s="16">
        <f>SUM(D116:D119)</f>
        <v>2559</v>
      </c>
      <c r="E115" s="16">
        <f>SUM(E116:E119)</f>
        <v>664.77</v>
      </c>
      <c r="F115" s="16">
        <f>SUM(F116:F119)</f>
        <v>0</v>
      </c>
      <c r="G115" s="16">
        <f>SUM(G116:G119)</f>
        <v>-1894.23</v>
      </c>
      <c r="H115" s="17">
        <f t="shared" si="33"/>
        <v>3.8494516900582156</v>
      </c>
      <c r="I115" s="15" t="s">
        <v>318</v>
      </c>
      <c r="J115" s="16">
        <f>SUM(J116:J119)</f>
        <v>9757.619999999999</v>
      </c>
      <c r="K115" s="16">
        <f>SUM(K116:K119)</f>
        <v>11677.56</v>
      </c>
      <c r="L115" s="16">
        <f>SUM(L116:L119)</f>
        <v>0</v>
      </c>
      <c r="M115" s="16">
        <f>SUM(M116:M119)</f>
        <v>1919.94</v>
      </c>
      <c r="N115" s="17">
        <f t="shared" si="34"/>
        <v>0.83558722883890124</v>
      </c>
      <c r="O115" s="15" t="s">
        <v>318</v>
      </c>
      <c r="P115" s="16">
        <f>SUM(P116:P119)</f>
        <v>11712.119999999999</v>
      </c>
      <c r="Q115" s="16">
        <f>SUM(Q116:Q119)</f>
        <v>11677.56</v>
      </c>
      <c r="R115" s="16">
        <f>SUM(R116:R119)</f>
        <v>34.56</v>
      </c>
      <c r="S115" s="15" t="s">
        <v>318</v>
      </c>
      <c r="T115" s="16">
        <f t="shared" ref="T115:Y115" si="40">SUM(T116:T119)</f>
        <v>11677.56</v>
      </c>
      <c r="U115" s="16">
        <f t="shared" si="40"/>
        <v>9757.619999999999</v>
      </c>
      <c r="V115" s="16">
        <f t="shared" si="40"/>
        <v>0</v>
      </c>
      <c r="W115" s="16">
        <f t="shared" si="40"/>
        <v>0</v>
      </c>
      <c r="X115" s="16">
        <f t="shared" si="40"/>
        <v>9757.619999999999</v>
      </c>
      <c r="Y115" s="16">
        <f t="shared" si="40"/>
        <v>1919.9399999999996</v>
      </c>
      <c r="Z115" s="17">
        <f t="shared" si="36"/>
        <v>0.1644127711610987</v>
      </c>
      <c r="AA115" s="16"/>
    </row>
    <row r="116" spans="1:27" hidden="1" outlineLevel="1" x14ac:dyDescent="0.25">
      <c r="A116" t="s">
        <v>318</v>
      </c>
      <c r="B116" s="8" t="s">
        <v>318</v>
      </c>
      <c r="C116" s="8" t="s">
        <v>171</v>
      </c>
      <c r="D116" s="9">
        <v>0</v>
      </c>
      <c r="E116" s="9">
        <v>0</v>
      </c>
      <c r="F116" s="9">
        <v>0</v>
      </c>
      <c r="G116" s="9">
        <v>0</v>
      </c>
      <c r="H116" s="7">
        <f t="shared" si="33"/>
        <v>0</v>
      </c>
      <c r="I116" s="8" t="s">
        <v>318</v>
      </c>
      <c r="J116" s="9">
        <v>316.45</v>
      </c>
      <c r="K116" s="9">
        <v>0</v>
      </c>
      <c r="L116" s="9">
        <v>0</v>
      </c>
      <c r="M116" s="9">
        <v>-316.45</v>
      </c>
      <c r="N116" s="7">
        <f t="shared" si="34"/>
        <v>0</v>
      </c>
      <c r="O116" s="8" t="s">
        <v>318</v>
      </c>
      <c r="P116" s="9">
        <v>0</v>
      </c>
      <c r="Q116" s="9">
        <v>0</v>
      </c>
      <c r="R116" s="9">
        <v>0</v>
      </c>
      <c r="S116" s="8" t="s">
        <v>318</v>
      </c>
      <c r="T116" s="9">
        <v>0</v>
      </c>
      <c r="U116" s="9">
        <v>316.45</v>
      </c>
      <c r="V116" s="8" t="s">
        <v>318</v>
      </c>
      <c r="W116" s="9">
        <v>0</v>
      </c>
      <c r="X116" s="9">
        <f>U116+IF(V116 = "", 0, V116)+W116</f>
        <v>316.45</v>
      </c>
      <c r="Y116" s="9">
        <f>T116-X116</f>
        <v>-316.45</v>
      </c>
      <c r="Z116" s="7">
        <f t="shared" si="36"/>
        <v>0</v>
      </c>
      <c r="AA116" s="8" t="s">
        <v>318</v>
      </c>
    </row>
    <row r="117" spans="1:27" hidden="1" outlineLevel="1" x14ac:dyDescent="0.25">
      <c r="A117" t="s">
        <v>318</v>
      </c>
      <c r="B117" s="8" t="s">
        <v>318</v>
      </c>
      <c r="C117" s="8" t="s">
        <v>168</v>
      </c>
      <c r="D117" s="9">
        <v>2559</v>
      </c>
      <c r="E117" s="9">
        <v>664.77</v>
      </c>
      <c r="F117" s="9">
        <v>0</v>
      </c>
      <c r="G117" s="9">
        <v>-1894.23</v>
      </c>
      <c r="H117" s="7">
        <f t="shared" si="33"/>
        <v>3.8494516900582156</v>
      </c>
      <c r="I117" s="8" t="s">
        <v>318</v>
      </c>
      <c r="J117" s="9">
        <v>5418.1</v>
      </c>
      <c r="K117" s="9">
        <v>8676.5</v>
      </c>
      <c r="L117" s="9">
        <v>0</v>
      </c>
      <c r="M117" s="9">
        <v>3258.4</v>
      </c>
      <c r="N117" s="7">
        <f t="shared" si="34"/>
        <v>0.62445686624791108</v>
      </c>
      <c r="O117" s="8" t="s">
        <v>318</v>
      </c>
      <c r="P117" s="9">
        <v>8676.5</v>
      </c>
      <c r="Q117" s="9">
        <v>8676.5</v>
      </c>
      <c r="R117" s="9">
        <v>0</v>
      </c>
      <c r="S117" s="8" t="s">
        <v>318</v>
      </c>
      <c r="T117" s="9">
        <v>8676.5</v>
      </c>
      <c r="U117" s="9">
        <v>5418.1</v>
      </c>
      <c r="V117" s="8" t="s">
        <v>318</v>
      </c>
      <c r="W117" s="9">
        <v>0</v>
      </c>
      <c r="X117" s="9">
        <f>U117+IF(V117 = "", 0, V117)+W117</f>
        <v>5418.1</v>
      </c>
      <c r="Y117" s="9">
        <f>T117-X117</f>
        <v>3258.3999999999996</v>
      </c>
      <c r="Z117" s="7">
        <f t="shared" si="36"/>
        <v>0.37554313375208892</v>
      </c>
      <c r="AA117" s="8" t="s">
        <v>318</v>
      </c>
    </row>
    <row r="118" spans="1:27" hidden="1" outlineLevel="1" x14ac:dyDescent="0.25">
      <c r="A118" t="s">
        <v>318</v>
      </c>
      <c r="B118" s="8" t="s">
        <v>318</v>
      </c>
      <c r="C118" s="8" t="s">
        <v>169</v>
      </c>
      <c r="D118" s="9">
        <v>0</v>
      </c>
      <c r="E118" s="9">
        <v>0</v>
      </c>
      <c r="F118" s="9">
        <v>0</v>
      </c>
      <c r="G118" s="9">
        <v>0</v>
      </c>
      <c r="H118" s="7">
        <f t="shared" si="33"/>
        <v>0</v>
      </c>
      <c r="I118" s="8" t="s">
        <v>318</v>
      </c>
      <c r="J118" s="9">
        <v>776.07</v>
      </c>
      <c r="K118" s="9">
        <v>1500</v>
      </c>
      <c r="L118" s="9">
        <v>0</v>
      </c>
      <c r="M118" s="9">
        <v>723.93</v>
      </c>
      <c r="N118" s="7">
        <f t="shared" si="34"/>
        <v>0.51738000000000006</v>
      </c>
      <c r="O118" s="8" t="s">
        <v>318</v>
      </c>
      <c r="P118" s="9">
        <v>1500</v>
      </c>
      <c r="Q118" s="9">
        <v>1500</v>
      </c>
      <c r="R118" s="9">
        <v>0</v>
      </c>
      <c r="S118" s="8" t="s">
        <v>318</v>
      </c>
      <c r="T118" s="9">
        <v>1500</v>
      </c>
      <c r="U118" s="9">
        <v>776.07</v>
      </c>
      <c r="V118" s="8" t="s">
        <v>318</v>
      </c>
      <c r="W118" s="9">
        <v>0</v>
      </c>
      <c r="X118" s="9">
        <f>U118+IF(V118 = "", 0, V118)+W118</f>
        <v>776.07</v>
      </c>
      <c r="Y118" s="9">
        <f>T118-X118</f>
        <v>723.93</v>
      </c>
      <c r="Z118" s="7">
        <f t="shared" si="36"/>
        <v>0.48261999999999999</v>
      </c>
      <c r="AA118" s="8" t="s">
        <v>318</v>
      </c>
    </row>
    <row r="119" spans="1:27" hidden="1" outlineLevel="1" x14ac:dyDescent="0.25">
      <c r="A119" t="s">
        <v>318</v>
      </c>
      <c r="B119" s="8" t="s">
        <v>318</v>
      </c>
      <c r="C119" s="8" t="s">
        <v>170</v>
      </c>
      <c r="D119" s="9">
        <v>0</v>
      </c>
      <c r="E119" s="9">
        <v>0</v>
      </c>
      <c r="F119" s="9">
        <v>0</v>
      </c>
      <c r="G119" s="9">
        <v>0</v>
      </c>
      <c r="H119" s="7">
        <f t="shared" si="33"/>
        <v>0</v>
      </c>
      <c r="I119" s="8" t="s">
        <v>318</v>
      </c>
      <c r="J119" s="9">
        <v>3247</v>
      </c>
      <c r="K119" s="9">
        <v>1501.06</v>
      </c>
      <c r="L119" s="9">
        <v>0</v>
      </c>
      <c r="M119" s="9">
        <v>-1745.94</v>
      </c>
      <c r="N119" s="7">
        <f t="shared" si="34"/>
        <v>2.1631380491119612</v>
      </c>
      <c r="O119" s="8" t="s">
        <v>318</v>
      </c>
      <c r="P119" s="9">
        <v>1535.62</v>
      </c>
      <c r="Q119" s="9">
        <v>1501.06</v>
      </c>
      <c r="R119" s="9">
        <v>34.56</v>
      </c>
      <c r="S119" s="8" t="s">
        <v>318</v>
      </c>
      <c r="T119" s="9">
        <v>1501.06</v>
      </c>
      <c r="U119" s="9">
        <v>3247</v>
      </c>
      <c r="V119" s="8" t="s">
        <v>318</v>
      </c>
      <c r="W119" s="9">
        <v>0</v>
      </c>
      <c r="X119" s="9">
        <f>U119+IF(V119 = "", 0, V119)+W119</f>
        <v>3247</v>
      </c>
      <c r="Y119" s="9">
        <f>T119-X119</f>
        <v>-1745.94</v>
      </c>
      <c r="Z119" s="7">
        <f t="shared" si="36"/>
        <v>-1.1631380491119609</v>
      </c>
      <c r="AA119" s="8" t="s">
        <v>318</v>
      </c>
    </row>
    <row r="120" spans="1:27" collapsed="1" x14ac:dyDescent="0.25">
      <c r="A120" t="s">
        <v>318</v>
      </c>
      <c r="B120" s="25" t="s">
        <v>172</v>
      </c>
      <c r="C120" s="25"/>
      <c r="D120" s="16">
        <f>SUM(D121:D132)</f>
        <v>11492.400000000001</v>
      </c>
      <c r="E120" s="16">
        <f>SUM(E121:E132)</f>
        <v>11257.15</v>
      </c>
      <c r="F120" s="16">
        <f>SUM(F121:F132)</f>
        <v>0</v>
      </c>
      <c r="G120" s="16">
        <f>SUM(G121:G132)</f>
        <v>-235.25000000000003</v>
      </c>
      <c r="H120" s="17">
        <f t="shared" si="33"/>
        <v>1.0208978293795501</v>
      </c>
      <c r="I120" s="15" t="s">
        <v>318</v>
      </c>
      <c r="J120" s="16">
        <f>SUM(J121:J132)</f>
        <v>25271.759999999995</v>
      </c>
      <c r="K120" s="16">
        <f>SUM(K121:K132)</f>
        <v>26524</v>
      </c>
      <c r="L120" s="16">
        <f>SUM(L121:L132)</f>
        <v>0</v>
      </c>
      <c r="M120" s="16">
        <f>SUM(M121:M132)</f>
        <v>1252.2400000000002</v>
      </c>
      <c r="N120" s="17">
        <f t="shared" si="34"/>
        <v>0.95278841803649506</v>
      </c>
      <c r="O120" s="15" t="s">
        <v>318</v>
      </c>
      <c r="P120" s="16">
        <f>SUM(P121:P132)</f>
        <v>26404.5</v>
      </c>
      <c r="Q120" s="16">
        <f>SUM(Q121:Q132)</f>
        <v>26524</v>
      </c>
      <c r="R120" s="16">
        <f>SUM(R121:R132)</f>
        <v>-119.5</v>
      </c>
      <c r="S120" s="15" t="s">
        <v>318</v>
      </c>
      <c r="T120" s="16">
        <f t="shared" ref="T120:Y120" si="41">SUM(T121:T132)</f>
        <v>26524</v>
      </c>
      <c r="U120" s="16">
        <f t="shared" si="41"/>
        <v>25271.759999999995</v>
      </c>
      <c r="V120" s="16">
        <f t="shared" si="41"/>
        <v>0</v>
      </c>
      <c r="W120" s="16">
        <f t="shared" si="41"/>
        <v>0</v>
      </c>
      <c r="X120" s="16">
        <f t="shared" si="41"/>
        <v>25271.759999999995</v>
      </c>
      <c r="Y120" s="16">
        <f t="shared" si="41"/>
        <v>1252.2400000000002</v>
      </c>
      <c r="Z120" s="17">
        <f t="shared" si="36"/>
        <v>4.7211581963504758E-2</v>
      </c>
      <c r="AA120" s="16"/>
    </row>
    <row r="121" spans="1:27" hidden="1" outlineLevel="1" x14ac:dyDescent="0.25">
      <c r="A121" t="s">
        <v>318</v>
      </c>
      <c r="B121" s="8" t="s">
        <v>318</v>
      </c>
      <c r="C121" s="8" t="s">
        <v>173</v>
      </c>
      <c r="D121" s="9">
        <v>8526</v>
      </c>
      <c r="E121" s="9">
        <v>8526</v>
      </c>
      <c r="F121" s="9">
        <v>0</v>
      </c>
      <c r="G121" s="9">
        <v>0</v>
      </c>
      <c r="H121" s="7">
        <f t="shared" si="33"/>
        <v>1</v>
      </c>
      <c r="I121" s="8" t="s">
        <v>318</v>
      </c>
      <c r="J121" s="9">
        <v>8526</v>
      </c>
      <c r="K121" s="9">
        <v>8526</v>
      </c>
      <c r="L121" s="9">
        <v>0</v>
      </c>
      <c r="M121" s="9">
        <v>0</v>
      </c>
      <c r="N121" s="7">
        <f t="shared" si="34"/>
        <v>1</v>
      </c>
      <c r="O121" s="8" t="s">
        <v>318</v>
      </c>
      <c r="P121" s="9">
        <v>8380.5</v>
      </c>
      <c r="Q121" s="9">
        <v>8526</v>
      </c>
      <c r="R121" s="9">
        <v>-145.5</v>
      </c>
      <c r="S121" s="8" t="s">
        <v>318</v>
      </c>
      <c r="T121" s="9">
        <v>8526</v>
      </c>
      <c r="U121" s="9">
        <v>8526</v>
      </c>
      <c r="V121" s="8" t="s">
        <v>318</v>
      </c>
      <c r="W121" s="9">
        <v>0</v>
      </c>
      <c r="X121" s="9">
        <f t="shared" ref="X121:X132" si="42">U121+IF(V121 = "", 0, V121)+W121</f>
        <v>8526</v>
      </c>
      <c r="Y121" s="9">
        <f t="shared" ref="Y121:Y132" si="43">T121-X121</f>
        <v>0</v>
      </c>
      <c r="Z121" s="7">
        <f t="shared" si="36"/>
        <v>0</v>
      </c>
      <c r="AA121" s="8" t="s">
        <v>318</v>
      </c>
    </row>
    <row r="122" spans="1:27" hidden="1" outlineLevel="1" x14ac:dyDescent="0.25">
      <c r="A122" t="s">
        <v>318</v>
      </c>
      <c r="B122" s="8" t="s">
        <v>318</v>
      </c>
      <c r="C122" s="8" t="s">
        <v>174</v>
      </c>
      <c r="D122" s="9">
        <v>9.6</v>
      </c>
      <c r="E122" s="9">
        <v>0</v>
      </c>
      <c r="F122" s="9">
        <v>0</v>
      </c>
      <c r="G122" s="9">
        <v>-9.6</v>
      </c>
      <c r="H122" s="7">
        <f t="shared" si="33"/>
        <v>0</v>
      </c>
      <c r="I122" s="8" t="s">
        <v>318</v>
      </c>
      <c r="J122" s="9">
        <v>9.6</v>
      </c>
      <c r="K122" s="9">
        <v>0</v>
      </c>
      <c r="L122" s="9">
        <v>0</v>
      </c>
      <c r="M122" s="9">
        <v>-9.6</v>
      </c>
      <c r="N122" s="7">
        <f t="shared" si="34"/>
        <v>0</v>
      </c>
      <c r="O122" s="8" t="s">
        <v>318</v>
      </c>
      <c r="P122" s="9">
        <v>0</v>
      </c>
      <c r="Q122" s="9">
        <v>0</v>
      </c>
      <c r="R122" s="9">
        <v>0</v>
      </c>
      <c r="S122" s="8" t="s">
        <v>318</v>
      </c>
      <c r="T122" s="9">
        <v>0</v>
      </c>
      <c r="U122" s="9">
        <v>9.6</v>
      </c>
      <c r="V122" s="8" t="s">
        <v>318</v>
      </c>
      <c r="W122" s="9">
        <v>0</v>
      </c>
      <c r="X122" s="9">
        <f t="shared" si="42"/>
        <v>9.6</v>
      </c>
      <c r="Y122" s="9">
        <f t="shared" si="43"/>
        <v>-9.6</v>
      </c>
      <c r="Z122" s="7">
        <f t="shared" si="36"/>
        <v>0</v>
      </c>
      <c r="AA122" s="8" t="s">
        <v>318</v>
      </c>
    </row>
    <row r="123" spans="1:27" hidden="1" outlineLevel="1" x14ac:dyDescent="0.25">
      <c r="A123" t="s">
        <v>318</v>
      </c>
      <c r="B123" s="8" t="s">
        <v>318</v>
      </c>
      <c r="C123" s="8" t="s">
        <v>175</v>
      </c>
      <c r="D123" s="9">
        <v>400.76</v>
      </c>
      <c r="E123" s="9">
        <v>259</v>
      </c>
      <c r="F123" s="9">
        <v>0</v>
      </c>
      <c r="G123" s="9">
        <v>-141.76</v>
      </c>
      <c r="H123" s="7">
        <f t="shared" si="33"/>
        <v>1.5473359073359072</v>
      </c>
      <c r="I123" s="8" t="s">
        <v>318</v>
      </c>
      <c r="J123" s="9">
        <v>3726.08</v>
      </c>
      <c r="K123" s="9">
        <v>3108</v>
      </c>
      <c r="L123" s="9">
        <v>0</v>
      </c>
      <c r="M123" s="9">
        <v>-618.08000000000004</v>
      </c>
      <c r="N123" s="7">
        <f t="shared" si="34"/>
        <v>1.1988674388674387</v>
      </c>
      <c r="O123" s="8" t="s">
        <v>318</v>
      </c>
      <c r="P123" s="9">
        <v>3108</v>
      </c>
      <c r="Q123" s="9">
        <v>3108</v>
      </c>
      <c r="R123" s="9">
        <v>0</v>
      </c>
      <c r="S123" s="8" t="s">
        <v>318</v>
      </c>
      <c r="T123" s="9">
        <v>3108</v>
      </c>
      <c r="U123" s="9">
        <v>3726.08</v>
      </c>
      <c r="V123" s="8" t="s">
        <v>318</v>
      </c>
      <c r="W123" s="9">
        <v>0</v>
      </c>
      <c r="X123" s="9">
        <f t="shared" si="42"/>
        <v>3726.08</v>
      </c>
      <c r="Y123" s="9">
        <f t="shared" si="43"/>
        <v>-618.07999999999993</v>
      </c>
      <c r="Z123" s="7">
        <f t="shared" si="36"/>
        <v>-0.19886743886743885</v>
      </c>
      <c r="AA123" s="8" t="s">
        <v>318</v>
      </c>
    </row>
    <row r="124" spans="1:27" hidden="1" outlineLevel="1" x14ac:dyDescent="0.25">
      <c r="A124" t="s">
        <v>318</v>
      </c>
      <c r="B124" s="8" t="s">
        <v>318</v>
      </c>
      <c r="C124" s="8" t="s">
        <v>185</v>
      </c>
      <c r="D124" s="9">
        <v>0</v>
      </c>
      <c r="E124" s="9">
        <v>0</v>
      </c>
      <c r="F124" s="9">
        <v>0</v>
      </c>
      <c r="G124" s="9">
        <v>0</v>
      </c>
      <c r="H124" s="7">
        <f t="shared" si="33"/>
        <v>0</v>
      </c>
      <c r="I124" s="8" t="s">
        <v>318</v>
      </c>
      <c r="J124" s="9">
        <v>0</v>
      </c>
      <c r="K124" s="9">
        <v>259</v>
      </c>
      <c r="L124" s="9">
        <v>0</v>
      </c>
      <c r="M124" s="9">
        <v>259</v>
      </c>
      <c r="N124" s="7">
        <f t="shared" si="34"/>
        <v>0</v>
      </c>
      <c r="O124" s="8" t="s">
        <v>318</v>
      </c>
      <c r="P124" s="9">
        <v>259</v>
      </c>
      <c r="Q124" s="9">
        <v>259</v>
      </c>
      <c r="R124" s="9">
        <v>0</v>
      </c>
      <c r="S124" s="8" t="s">
        <v>318</v>
      </c>
      <c r="T124" s="9">
        <v>259</v>
      </c>
      <c r="U124" s="9">
        <v>0</v>
      </c>
      <c r="V124" s="8" t="s">
        <v>318</v>
      </c>
      <c r="W124" s="9">
        <v>0</v>
      </c>
      <c r="X124" s="9">
        <f t="shared" si="42"/>
        <v>0</v>
      </c>
      <c r="Y124" s="9">
        <f t="shared" si="43"/>
        <v>259</v>
      </c>
      <c r="Z124" s="7">
        <f t="shared" si="36"/>
        <v>1</v>
      </c>
      <c r="AA124" s="8" t="s">
        <v>318</v>
      </c>
    </row>
    <row r="125" spans="1:27" hidden="1" outlineLevel="1" x14ac:dyDescent="0.25">
      <c r="A125" t="s">
        <v>318</v>
      </c>
      <c r="B125" s="8" t="s">
        <v>318</v>
      </c>
      <c r="C125" s="8" t="s">
        <v>177</v>
      </c>
      <c r="D125" s="9">
        <v>59.18</v>
      </c>
      <c r="E125" s="9">
        <v>172.67</v>
      </c>
      <c r="F125" s="9">
        <v>0</v>
      </c>
      <c r="G125" s="9">
        <v>113.49</v>
      </c>
      <c r="H125" s="7">
        <f t="shared" si="33"/>
        <v>0.34273469624138531</v>
      </c>
      <c r="I125" s="8" t="s">
        <v>318</v>
      </c>
      <c r="J125" s="9">
        <v>498.6</v>
      </c>
      <c r="K125" s="9">
        <v>2072</v>
      </c>
      <c r="L125" s="9">
        <v>0</v>
      </c>
      <c r="M125" s="9">
        <v>1573.4</v>
      </c>
      <c r="N125" s="7">
        <f t="shared" si="34"/>
        <v>0.24063706563706566</v>
      </c>
      <c r="O125" s="8" t="s">
        <v>318</v>
      </c>
      <c r="P125" s="9">
        <v>2072</v>
      </c>
      <c r="Q125" s="9">
        <v>2072</v>
      </c>
      <c r="R125" s="9">
        <v>0</v>
      </c>
      <c r="S125" s="8" t="s">
        <v>318</v>
      </c>
      <c r="T125" s="9">
        <v>2072</v>
      </c>
      <c r="U125" s="9">
        <v>498.6</v>
      </c>
      <c r="V125" s="8" t="s">
        <v>318</v>
      </c>
      <c r="W125" s="9">
        <v>0</v>
      </c>
      <c r="X125" s="9">
        <f t="shared" si="42"/>
        <v>498.6</v>
      </c>
      <c r="Y125" s="9">
        <f t="shared" si="43"/>
        <v>1573.4</v>
      </c>
      <c r="Z125" s="7">
        <f t="shared" si="36"/>
        <v>0.75936293436293445</v>
      </c>
      <c r="AA125" s="8" t="s">
        <v>318</v>
      </c>
    </row>
    <row r="126" spans="1:27" hidden="1" outlineLevel="1" x14ac:dyDescent="0.25">
      <c r="A126" t="s">
        <v>318</v>
      </c>
      <c r="B126" s="8" t="s">
        <v>318</v>
      </c>
      <c r="C126" s="8" t="s">
        <v>178</v>
      </c>
      <c r="D126" s="9">
        <v>0</v>
      </c>
      <c r="E126" s="9">
        <v>0</v>
      </c>
      <c r="F126" s="9">
        <v>0</v>
      </c>
      <c r="G126" s="9">
        <v>0</v>
      </c>
      <c r="H126" s="7">
        <f t="shared" si="33"/>
        <v>0</v>
      </c>
      <c r="I126" s="8" t="s">
        <v>318</v>
      </c>
      <c r="J126" s="9">
        <v>2408.4499999999998</v>
      </c>
      <c r="K126" s="9">
        <v>1139.5999999999999</v>
      </c>
      <c r="L126" s="9">
        <v>0</v>
      </c>
      <c r="M126" s="9">
        <v>-1268.8499999999999</v>
      </c>
      <c r="N126" s="7">
        <f t="shared" si="34"/>
        <v>2.1134169884169882</v>
      </c>
      <c r="O126" s="8" t="s">
        <v>318</v>
      </c>
      <c r="P126" s="9">
        <v>1139.5999999999999</v>
      </c>
      <c r="Q126" s="9">
        <v>1139.5999999999999</v>
      </c>
      <c r="R126" s="9">
        <v>0</v>
      </c>
      <c r="S126" s="8" t="s">
        <v>318</v>
      </c>
      <c r="T126" s="9">
        <v>1139.5999999999999</v>
      </c>
      <c r="U126" s="9">
        <v>2408.4499999999998</v>
      </c>
      <c r="V126" s="8" t="s">
        <v>318</v>
      </c>
      <c r="W126" s="9">
        <v>0</v>
      </c>
      <c r="X126" s="9">
        <f t="shared" si="42"/>
        <v>2408.4499999999998</v>
      </c>
      <c r="Y126" s="9">
        <f t="shared" si="43"/>
        <v>-1268.8499999999999</v>
      </c>
      <c r="Z126" s="7">
        <f t="shared" si="36"/>
        <v>-1.1134169884169884</v>
      </c>
      <c r="AA126" s="8" t="s">
        <v>318</v>
      </c>
    </row>
    <row r="127" spans="1:27" hidden="1" outlineLevel="1" x14ac:dyDescent="0.25">
      <c r="A127" t="s">
        <v>318</v>
      </c>
      <c r="B127" s="8" t="s">
        <v>318</v>
      </c>
      <c r="C127" s="8" t="s">
        <v>179</v>
      </c>
      <c r="D127" s="9">
        <v>2135.04</v>
      </c>
      <c r="E127" s="9">
        <v>1813</v>
      </c>
      <c r="F127" s="9">
        <v>0</v>
      </c>
      <c r="G127" s="9">
        <v>-322.04000000000002</v>
      </c>
      <c r="H127" s="7">
        <f t="shared" si="33"/>
        <v>1.1776282404853833</v>
      </c>
      <c r="I127" s="8" t="s">
        <v>318</v>
      </c>
      <c r="J127" s="9">
        <v>4999.62</v>
      </c>
      <c r="K127" s="9">
        <v>6323.8</v>
      </c>
      <c r="L127" s="9">
        <v>0</v>
      </c>
      <c r="M127" s="9">
        <v>1324.18</v>
      </c>
      <c r="N127" s="7">
        <f t="shared" si="34"/>
        <v>0.79060375090926338</v>
      </c>
      <c r="O127" s="8" t="s">
        <v>318</v>
      </c>
      <c r="P127" s="9">
        <v>6323.8</v>
      </c>
      <c r="Q127" s="9">
        <v>6323.8</v>
      </c>
      <c r="R127" s="9">
        <v>0</v>
      </c>
      <c r="S127" s="8" t="s">
        <v>318</v>
      </c>
      <c r="T127" s="9">
        <v>6323.8</v>
      </c>
      <c r="U127" s="9">
        <v>4999.62</v>
      </c>
      <c r="V127" s="8" t="s">
        <v>318</v>
      </c>
      <c r="W127" s="9">
        <v>0</v>
      </c>
      <c r="X127" s="9">
        <f t="shared" si="42"/>
        <v>4999.62</v>
      </c>
      <c r="Y127" s="9">
        <f t="shared" si="43"/>
        <v>1324.1800000000003</v>
      </c>
      <c r="Z127" s="7">
        <f t="shared" si="36"/>
        <v>0.20939624909073662</v>
      </c>
      <c r="AA127" s="8" t="s">
        <v>318</v>
      </c>
    </row>
    <row r="128" spans="1:27" hidden="1" outlineLevel="1" x14ac:dyDescent="0.25">
      <c r="A128" t="s">
        <v>318</v>
      </c>
      <c r="B128" s="8" t="s">
        <v>318</v>
      </c>
      <c r="C128" s="8" t="s">
        <v>180</v>
      </c>
      <c r="D128" s="9">
        <v>326.82</v>
      </c>
      <c r="E128" s="9">
        <v>300</v>
      </c>
      <c r="F128" s="9">
        <v>0</v>
      </c>
      <c r="G128" s="9">
        <v>-26.82</v>
      </c>
      <c r="H128" s="7">
        <f t="shared" si="33"/>
        <v>1.0893999999999999</v>
      </c>
      <c r="I128" s="8" t="s">
        <v>318</v>
      </c>
      <c r="J128" s="9">
        <v>3638.55</v>
      </c>
      <c r="K128" s="9">
        <v>3600</v>
      </c>
      <c r="L128" s="9">
        <v>0</v>
      </c>
      <c r="M128" s="9">
        <v>-38.549999999999997</v>
      </c>
      <c r="N128" s="7">
        <f t="shared" si="34"/>
        <v>1.0107083333333333</v>
      </c>
      <c r="O128" s="8" t="s">
        <v>318</v>
      </c>
      <c r="P128" s="9">
        <v>3626</v>
      </c>
      <c r="Q128" s="9">
        <v>3600</v>
      </c>
      <c r="R128" s="9">
        <v>26</v>
      </c>
      <c r="S128" s="8" t="s">
        <v>318</v>
      </c>
      <c r="T128" s="9">
        <v>3600</v>
      </c>
      <c r="U128" s="9">
        <v>3638.55</v>
      </c>
      <c r="V128" s="8" t="s">
        <v>318</v>
      </c>
      <c r="W128" s="9">
        <v>0</v>
      </c>
      <c r="X128" s="9">
        <f t="shared" si="42"/>
        <v>3638.55</v>
      </c>
      <c r="Y128" s="9">
        <f t="shared" si="43"/>
        <v>-38.550000000000182</v>
      </c>
      <c r="Z128" s="7">
        <f t="shared" si="36"/>
        <v>-1.0708333333333384E-2</v>
      </c>
      <c r="AA128" s="8" t="s">
        <v>318</v>
      </c>
    </row>
    <row r="129" spans="1:27" hidden="1" outlineLevel="1" x14ac:dyDescent="0.25">
      <c r="A129" t="s">
        <v>318</v>
      </c>
      <c r="B129" s="8" t="s">
        <v>318</v>
      </c>
      <c r="C129" s="8" t="s">
        <v>181</v>
      </c>
      <c r="D129" s="9">
        <v>0</v>
      </c>
      <c r="E129" s="9">
        <v>0</v>
      </c>
      <c r="F129" s="9">
        <v>0</v>
      </c>
      <c r="G129" s="9">
        <v>0</v>
      </c>
      <c r="H129" s="7">
        <f t="shared" si="33"/>
        <v>0</v>
      </c>
      <c r="I129" s="8" t="s">
        <v>318</v>
      </c>
      <c r="J129" s="9">
        <v>257.76</v>
      </c>
      <c r="K129" s="9">
        <v>383.32</v>
      </c>
      <c r="L129" s="9">
        <v>0</v>
      </c>
      <c r="M129" s="9">
        <v>125.56</v>
      </c>
      <c r="N129" s="7">
        <f t="shared" si="34"/>
        <v>0.67244078054888867</v>
      </c>
      <c r="O129" s="8" t="s">
        <v>318</v>
      </c>
      <c r="P129" s="9">
        <v>383.32</v>
      </c>
      <c r="Q129" s="9">
        <v>383.32</v>
      </c>
      <c r="R129" s="9">
        <v>0</v>
      </c>
      <c r="S129" s="8" t="s">
        <v>318</v>
      </c>
      <c r="T129" s="9">
        <v>383.32</v>
      </c>
      <c r="U129" s="9">
        <v>257.76</v>
      </c>
      <c r="V129" s="8" t="s">
        <v>318</v>
      </c>
      <c r="W129" s="9">
        <v>0</v>
      </c>
      <c r="X129" s="9">
        <f t="shared" si="42"/>
        <v>257.76</v>
      </c>
      <c r="Y129" s="9">
        <f t="shared" si="43"/>
        <v>125.56</v>
      </c>
      <c r="Z129" s="7">
        <f t="shared" si="36"/>
        <v>0.32755921945111133</v>
      </c>
      <c r="AA129" s="8" t="s">
        <v>318</v>
      </c>
    </row>
    <row r="130" spans="1:27" hidden="1" outlineLevel="1" x14ac:dyDescent="0.25">
      <c r="A130" t="s">
        <v>318</v>
      </c>
      <c r="B130" s="8" t="s">
        <v>318</v>
      </c>
      <c r="C130" s="8" t="s">
        <v>182</v>
      </c>
      <c r="D130" s="9">
        <v>0</v>
      </c>
      <c r="E130" s="9">
        <v>0</v>
      </c>
      <c r="F130" s="9">
        <v>0</v>
      </c>
      <c r="G130" s="9">
        <v>0</v>
      </c>
      <c r="H130" s="7">
        <f t="shared" si="33"/>
        <v>0</v>
      </c>
      <c r="I130" s="8" t="s">
        <v>318</v>
      </c>
      <c r="J130" s="9">
        <v>112.5</v>
      </c>
      <c r="K130" s="9">
        <v>475</v>
      </c>
      <c r="L130" s="9">
        <v>0</v>
      </c>
      <c r="M130" s="9">
        <v>362.5</v>
      </c>
      <c r="N130" s="7">
        <f t="shared" si="34"/>
        <v>0.23684210526315788</v>
      </c>
      <c r="O130" s="8" t="s">
        <v>318</v>
      </c>
      <c r="P130" s="9">
        <v>475</v>
      </c>
      <c r="Q130" s="9">
        <v>475</v>
      </c>
      <c r="R130" s="9">
        <v>0</v>
      </c>
      <c r="S130" s="8" t="s">
        <v>318</v>
      </c>
      <c r="T130" s="9">
        <v>475</v>
      </c>
      <c r="U130" s="9">
        <v>112.5</v>
      </c>
      <c r="V130" s="8" t="s">
        <v>318</v>
      </c>
      <c r="W130" s="9">
        <v>0</v>
      </c>
      <c r="X130" s="9">
        <f t="shared" si="42"/>
        <v>112.5</v>
      </c>
      <c r="Y130" s="9">
        <f t="shared" si="43"/>
        <v>362.5</v>
      </c>
      <c r="Z130" s="7">
        <f t="shared" si="36"/>
        <v>0.76315789473684215</v>
      </c>
      <c r="AA130" s="8" t="s">
        <v>318</v>
      </c>
    </row>
    <row r="131" spans="1:27" hidden="1" outlineLevel="1" x14ac:dyDescent="0.25">
      <c r="A131" t="s">
        <v>318</v>
      </c>
      <c r="B131" s="8" t="s">
        <v>318</v>
      </c>
      <c r="C131" s="8" t="s">
        <v>183</v>
      </c>
      <c r="D131" s="9">
        <v>35</v>
      </c>
      <c r="E131" s="9">
        <v>0</v>
      </c>
      <c r="F131" s="9">
        <v>0</v>
      </c>
      <c r="G131" s="9">
        <v>-35</v>
      </c>
      <c r="H131" s="7">
        <f t="shared" si="33"/>
        <v>0</v>
      </c>
      <c r="I131" s="8" t="s">
        <v>318</v>
      </c>
      <c r="J131" s="9">
        <v>250</v>
      </c>
      <c r="K131" s="9">
        <v>140</v>
      </c>
      <c r="L131" s="9">
        <v>0</v>
      </c>
      <c r="M131" s="9">
        <v>-110</v>
      </c>
      <c r="N131" s="7">
        <f t="shared" si="34"/>
        <v>1.7857142857142858</v>
      </c>
      <c r="O131" s="8" t="s">
        <v>318</v>
      </c>
      <c r="P131" s="9">
        <v>140</v>
      </c>
      <c r="Q131" s="9">
        <v>140</v>
      </c>
      <c r="R131" s="9">
        <v>0</v>
      </c>
      <c r="S131" s="8" t="s">
        <v>318</v>
      </c>
      <c r="T131" s="9">
        <v>140</v>
      </c>
      <c r="U131" s="9">
        <v>250</v>
      </c>
      <c r="V131" s="8" t="s">
        <v>318</v>
      </c>
      <c r="W131" s="9">
        <v>0</v>
      </c>
      <c r="X131" s="9">
        <f t="shared" si="42"/>
        <v>250</v>
      </c>
      <c r="Y131" s="9">
        <f t="shared" si="43"/>
        <v>-110</v>
      </c>
      <c r="Z131" s="7">
        <f t="shared" si="36"/>
        <v>-0.7857142857142857</v>
      </c>
      <c r="AA131" s="8" t="s">
        <v>318</v>
      </c>
    </row>
    <row r="132" spans="1:27" hidden="1" outlineLevel="1" x14ac:dyDescent="0.25">
      <c r="A132" t="s">
        <v>318</v>
      </c>
      <c r="B132" s="8" t="s">
        <v>318</v>
      </c>
      <c r="C132" s="8" t="s">
        <v>184</v>
      </c>
      <c r="D132" s="9">
        <v>0</v>
      </c>
      <c r="E132" s="9">
        <v>186.48</v>
      </c>
      <c r="F132" s="9">
        <v>0</v>
      </c>
      <c r="G132" s="9">
        <v>186.48</v>
      </c>
      <c r="H132" s="7">
        <f t="shared" si="33"/>
        <v>0</v>
      </c>
      <c r="I132" s="8" t="s">
        <v>318</v>
      </c>
      <c r="J132" s="9">
        <v>844.6</v>
      </c>
      <c r="K132" s="9">
        <v>497.28</v>
      </c>
      <c r="L132" s="9">
        <v>0</v>
      </c>
      <c r="M132" s="9">
        <v>-347.32</v>
      </c>
      <c r="N132" s="7">
        <f t="shared" si="34"/>
        <v>1.6984395109395112</v>
      </c>
      <c r="O132" s="8" t="s">
        <v>318</v>
      </c>
      <c r="P132" s="9">
        <v>497.28</v>
      </c>
      <c r="Q132" s="9">
        <v>497.28</v>
      </c>
      <c r="R132" s="9">
        <v>0</v>
      </c>
      <c r="S132" s="8" t="s">
        <v>318</v>
      </c>
      <c r="T132" s="9">
        <v>497.28</v>
      </c>
      <c r="U132" s="9">
        <v>844.6</v>
      </c>
      <c r="V132" s="8" t="s">
        <v>318</v>
      </c>
      <c r="W132" s="9">
        <v>0</v>
      </c>
      <c r="X132" s="9">
        <f t="shared" si="42"/>
        <v>844.6</v>
      </c>
      <c r="Y132" s="9">
        <f t="shared" si="43"/>
        <v>-347.32000000000005</v>
      </c>
      <c r="Z132" s="7">
        <f t="shared" si="36"/>
        <v>-0.69843951093951107</v>
      </c>
      <c r="AA132" s="8" t="s">
        <v>318</v>
      </c>
    </row>
    <row r="133" spans="1:27" collapsed="1" x14ac:dyDescent="0.25">
      <c r="A133" t="s">
        <v>318</v>
      </c>
      <c r="B133" s="25" t="s">
        <v>186</v>
      </c>
      <c r="C133" s="25"/>
      <c r="D133" s="16">
        <f>SUM(D134:D136)</f>
        <v>6014.97</v>
      </c>
      <c r="E133" s="16">
        <f>SUM(E134:E136)</f>
        <v>833.33</v>
      </c>
      <c r="F133" s="16">
        <f>SUM(F134:F136)</f>
        <v>0</v>
      </c>
      <c r="G133" s="16">
        <f>SUM(G134:G136)</f>
        <v>-5181.6400000000003</v>
      </c>
      <c r="H133" s="17">
        <f t="shared" si="33"/>
        <v>7.2179928719714876</v>
      </c>
      <c r="I133" s="15" t="s">
        <v>318</v>
      </c>
      <c r="J133" s="16">
        <f>SUM(J134:J136)</f>
        <v>68322.31</v>
      </c>
      <c r="K133" s="16">
        <f>SUM(K134:K136)</f>
        <v>59973</v>
      </c>
      <c r="L133" s="16">
        <f>SUM(L134:L136)</f>
        <v>0</v>
      </c>
      <c r="M133" s="16">
        <f>SUM(M134:M136)</f>
        <v>-8349.31</v>
      </c>
      <c r="N133" s="17">
        <f t="shared" si="34"/>
        <v>1.1392178146832741</v>
      </c>
      <c r="O133" s="15" t="s">
        <v>318</v>
      </c>
      <c r="P133" s="16">
        <f>SUM(P134:P136)</f>
        <v>59973</v>
      </c>
      <c r="Q133" s="16">
        <f>SUM(Q134:Q136)</f>
        <v>59973</v>
      </c>
      <c r="R133" s="16">
        <f>SUM(R134:R136)</f>
        <v>0</v>
      </c>
      <c r="S133" s="15" t="s">
        <v>318</v>
      </c>
      <c r="T133" s="16">
        <f t="shared" ref="T133:Y133" si="44">SUM(T134:T136)</f>
        <v>59973</v>
      </c>
      <c r="U133" s="16">
        <f t="shared" si="44"/>
        <v>68322.31</v>
      </c>
      <c r="V133" s="16">
        <f t="shared" si="44"/>
        <v>0</v>
      </c>
      <c r="W133" s="16">
        <f t="shared" si="44"/>
        <v>0</v>
      </c>
      <c r="X133" s="16">
        <f t="shared" si="44"/>
        <v>68322.31</v>
      </c>
      <c r="Y133" s="16">
        <f t="shared" si="44"/>
        <v>-8349.3099999999977</v>
      </c>
      <c r="Z133" s="17">
        <f t="shared" si="36"/>
        <v>-0.1392178146832741</v>
      </c>
      <c r="AA133" s="16"/>
    </row>
    <row r="134" spans="1:27" hidden="1" outlineLevel="1" x14ac:dyDescent="0.25">
      <c r="A134" t="s">
        <v>318</v>
      </c>
      <c r="B134" s="8" t="s">
        <v>318</v>
      </c>
      <c r="C134" s="8" t="s">
        <v>187</v>
      </c>
      <c r="D134" s="9">
        <v>866.71</v>
      </c>
      <c r="E134" s="9">
        <v>0</v>
      </c>
      <c r="F134" s="9">
        <v>0</v>
      </c>
      <c r="G134" s="9">
        <v>-866.71</v>
      </c>
      <c r="H134" s="7">
        <f t="shared" ref="H134:H165" si="45">IF(E134&lt;&gt;0, (D134+F134)/E134, 0)</f>
        <v>0</v>
      </c>
      <c r="I134" s="8" t="s">
        <v>318</v>
      </c>
      <c r="J134" s="9">
        <v>12230.14</v>
      </c>
      <c r="K134" s="9">
        <v>11641</v>
      </c>
      <c r="L134" s="9">
        <v>0</v>
      </c>
      <c r="M134" s="9">
        <v>-589.14</v>
      </c>
      <c r="N134" s="7">
        <f t="shared" ref="N134:N165" si="46">IF(K134&lt;&gt;0, (J134+L134)/K134, 0)</f>
        <v>1.0506090542049651</v>
      </c>
      <c r="O134" s="8" t="s">
        <v>318</v>
      </c>
      <c r="P134" s="9">
        <v>11641</v>
      </c>
      <c r="Q134" s="9">
        <v>11641</v>
      </c>
      <c r="R134" s="9">
        <v>0</v>
      </c>
      <c r="S134" s="8" t="s">
        <v>318</v>
      </c>
      <c r="T134" s="9">
        <v>11641</v>
      </c>
      <c r="U134" s="9">
        <v>12230.14</v>
      </c>
      <c r="V134" s="8" t="s">
        <v>318</v>
      </c>
      <c r="W134" s="9">
        <v>0</v>
      </c>
      <c r="X134" s="9">
        <f>U134+IF(V134 = "", 0, V134)+W134</f>
        <v>12230.14</v>
      </c>
      <c r="Y134" s="9">
        <f>T134-X134</f>
        <v>-589.13999999999942</v>
      </c>
      <c r="Z134" s="7">
        <f t="shared" ref="Z134:Z165" si="47">IF(T134&lt;&gt;0, Y134/T134, 0)</f>
        <v>-5.0609054204965156E-2</v>
      </c>
      <c r="AA134" s="8" t="s">
        <v>318</v>
      </c>
    </row>
    <row r="135" spans="1:27" hidden="1" outlineLevel="1" x14ac:dyDescent="0.25">
      <c r="A135" t="s">
        <v>318</v>
      </c>
      <c r="B135" s="8" t="s">
        <v>318</v>
      </c>
      <c r="C135" s="8" t="s">
        <v>188</v>
      </c>
      <c r="D135" s="9">
        <v>2759.26</v>
      </c>
      <c r="E135" s="9">
        <v>0</v>
      </c>
      <c r="F135" s="9">
        <v>0</v>
      </c>
      <c r="G135" s="9">
        <v>-2759.26</v>
      </c>
      <c r="H135" s="7">
        <f t="shared" si="45"/>
        <v>0</v>
      </c>
      <c r="I135" s="8" t="s">
        <v>318</v>
      </c>
      <c r="J135" s="9">
        <v>27124.42</v>
      </c>
      <c r="K135" s="9">
        <v>38332</v>
      </c>
      <c r="L135" s="9">
        <v>0</v>
      </c>
      <c r="M135" s="9">
        <v>11207.58</v>
      </c>
      <c r="N135" s="7">
        <f t="shared" si="46"/>
        <v>0.7076181780235834</v>
      </c>
      <c r="O135" s="8" t="s">
        <v>318</v>
      </c>
      <c r="P135" s="9">
        <v>38332</v>
      </c>
      <c r="Q135" s="9">
        <v>38332</v>
      </c>
      <c r="R135" s="9">
        <v>0</v>
      </c>
      <c r="S135" s="8" t="s">
        <v>318</v>
      </c>
      <c r="T135" s="9">
        <v>38332</v>
      </c>
      <c r="U135" s="9">
        <v>27124.42</v>
      </c>
      <c r="V135" s="8" t="s">
        <v>318</v>
      </c>
      <c r="W135" s="9">
        <v>0</v>
      </c>
      <c r="X135" s="9">
        <f>U135+IF(V135 = "", 0, V135)+W135</f>
        <v>27124.42</v>
      </c>
      <c r="Y135" s="9">
        <f>T135-X135</f>
        <v>11207.580000000002</v>
      </c>
      <c r="Z135" s="7">
        <f t="shared" si="47"/>
        <v>0.2923818219764166</v>
      </c>
      <c r="AA135" s="8" t="s">
        <v>318</v>
      </c>
    </row>
    <row r="136" spans="1:27" hidden="1" outlineLevel="1" x14ac:dyDescent="0.25">
      <c r="A136" t="s">
        <v>318</v>
      </c>
      <c r="B136" s="8" t="s">
        <v>318</v>
      </c>
      <c r="C136" s="8" t="s">
        <v>189</v>
      </c>
      <c r="D136" s="9">
        <v>2389</v>
      </c>
      <c r="E136" s="9">
        <v>833.33</v>
      </c>
      <c r="F136" s="9">
        <v>0</v>
      </c>
      <c r="G136" s="9">
        <v>-1555.67</v>
      </c>
      <c r="H136" s="7">
        <f t="shared" si="45"/>
        <v>2.8668114672458689</v>
      </c>
      <c r="I136" s="8" t="s">
        <v>318</v>
      </c>
      <c r="J136" s="9">
        <v>28967.75</v>
      </c>
      <c r="K136" s="9">
        <v>10000</v>
      </c>
      <c r="L136" s="9">
        <v>0</v>
      </c>
      <c r="M136" s="9">
        <v>-18967.75</v>
      </c>
      <c r="N136" s="7">
        <f t="shared" si="46"/>
        <v>2.8967749999999999</v>
      </c>
      <c r="O136" s="8" t="s">
        <v>318</v>
      </c>
      <c r="P136" s="9">
        <v>10000</v>
      </c>
      <c r="Q136" s="9">
        <v>10000</v>
      </c>
      <c r="R136" s="9">
        <v>0</v>
      </c>
      <c r="S136" s="8" t="s">
        <v>318</v>
      </c>
      <c r="T136" s="9">
        <v>10000</v>
      </c>
      <c r="U136" s="9">
        <v>28967.75</v>
      </c>
      <c r="V136" s="8" t="s">
        <v>318</v>
      </c>
      <c r="W136" s="9">
        <v>0</v>
      </c>
      <c r="X136" s="9">
        <f>U136+IF(V136 = "", 0, V136)+W136</f>
        <v>28967.75</v>
      </c>
      <c r="Y136" s="9">
        <f>T136-X136</f>
        <v>-18967.75</v>
      </c>
      <c r="Z136" s="7">
        <f t="shared" si="47"/>
        <v>-1.8967750000000001</v>
      </c>
      <c r="AA136" s="8" t="s">
        <v>318</v>
      </c>
    </row>
    <row r="137" spans="1:27" collapsed="1" x14ac:dyDescent="0.25">
      <c r="A137" t="s">
        <v>318</v>
      </c>
      <c r="B137" s="25" t="s">
        <v>191</v>
      </c>
      <c r="C137" s="25"/>
      <c r="D137" s="16">
        <f>SUM(D138:D148)</f>
        <v>6046.02</v>
      </c>
      <c r="E137" s="16">
        <f>SUM(E138:E148)</f>
        <v>2039.9299999999998</v>
      </c>
      <c r="F137" s="16">
        <f>SUM(F138:F148)</f>
        <v>0</v>
      </c>
      <c r="G137" s="16">
        <f>SUM(G138:G148)</f>
        <v>-4006.09</v>
      </c>
      <c r="H137" s="17">
        <f t="shared" si="45"/>
        <v>2.9638369944066714</v>
      </c>
      <c r="I137" s="15" t="s">
        <v>318</v>
      </c>
      <c r="J137" s="16">
        <f>SUM(J138:J148)</f>
        <v>35302.03</v>
      </c>
      <c r="K137" s="16">
        <f>SUM(K138:K148)</f>
        <v>39204.959999999999</v>
      </c>
      <c r="L137" s="16">
        <f>SUM(L138:L148)</f>
        <v>0</v>
      </c>
      <c r="M137" s="16">
        <f>SUM(M138:M148)</f>
        <v>3902.9299999999994</v>
      </c>
      <c r="N137" s="17">
        <f t="shared" si="46"/>
        <v>0.90044805555215457</v>
      </c>
      <c r="O137" s="15" t="s">
        <v>318</v>
      </c>
      <c r="P137" s="16">
        <f>SUM(P138:P148)</f>
        <v>40970.880000000005</v>
      </c>
      <c r="Q137" s="16">
        <f>SUM(Q138:Q148)</f>
        <v>39204.959999999999</v>
      </c>
      <c r="R137" s="16">
        <f>SUM(R138:R148)</f>
        <v>1765.92</v>
      </c>
      <c r="S137" s="15" t="s">
        <v>318</v>
      </c>
      <c r="T137" s="16">
        <f t="shared" ref="T137:Y137" si="48">SUM(T138:T148)</f>
        <v>39204.959999999999</v>
      </c>
      <c r="U137" s="16">
        <f t="shared" si="48"/>
        <v>35302.03</v>
      </c>
      <c r="V137" s="16">
        <f t="shared" si="48"/>
        <v>0</v>
      </c>
      <c r="W137" s="16">
        <f t="shared" si="48"/>
        <v>0</v>
      </c>
      <c r="X137" s="16">
        <f t="shared" si="48"/>
        <v>35302.03</v>
      </c>
      <c r="Y137" s="16">
        <f t="shared" si="48"/>
        <v>3902.9299999999994</v>
      </c>
      <c r="Z137" s="17">
        <f t="shared" si="47"/>
        <v>9.9551944447845361E-2</v>
      </c>
      <c r="AA137" s="16"/>
    </row>
    <row r="138" spans="1:27" hidden="1" outlineLevel="1" x14ac:dyDescent="0.25">
      <c r="A138" t="s">
        <v>318</v>
      </c>
      <c r="B138" s="8" t="s">
        <v>318</v>
      </c>
      <c r="C138" s="8" t="s">
        <v>192</v>
      </c>
      <c r="D138" s="9">
        <v>0</v>
      </c>
      <c r="E138" s="9">
        <v>8.33</v>
      </c>
      <c r="F138" s="9">
        <v>0</v>
      </c>
      <c r="G138" s="9">
        <v>8.33</v>
      </c>
      <c r="H138" s="7">
        <f t="shared" si="45"/>
        <v>0</v>
      </c>
      <c r="I138" s="8" t="s">
        <v>318</v>
      </c>
      <c r="J138" s="9">
        <v>373.02</v>
      </c>
      <c r="K138" s="9">
        <v>100</v>
      </c>
      <c r="L138" s="9">
        <v>0</v>
      </c>
      <c r="M138" s="9">
        <v>-273.02</v>
      </c>
      <c r="N138" s="7">
        <f t="shared" si="46"/>
        <v>3.7302</v>
      </c>
      <c r="O138" s="8" t="s">
        <v>318</v>
      </c>
      <c r="P138" s="9">
        <v>100</v>
      </c>
      <c r="Q138" s="9">
        <v>100</v>
      </c>
      <c r="R138" s="9">
        <v>0</v>
      </c>
      <c r="S138" s="8" t="s">
        <v>318</v>
      </c>
      <c r="T138" s="9">
        <v>100</v>
      </c>
      <c r="U138" s="9">
        <v>373.02</v>
      </c>
      <c r="V138" s="8" t="s">
        <v>318</v>
      </c>
      <c r="W138" s="9">
        <v>0</v>
      </c>
      <c r="X138" s="9">
        <f t="shared" ref="X138:X148" si="49">U138+IF(V138 = "", 0, V138)+W138</f>
        <v>373.02</v>
      </c>
      <c r="Y138" s="9">
        <f t="shared" ref="Y138:Y148" si="50">T138-X138</f>
        <v>-273.02</v>
      </c>
      <c r="Z138" s="7">
        <f t="shared" si="47"/>
        <v>-2.7302</v>
      </c>
      <c r="AA138" s="8" t="s">
        <v>318</v>
      </c>
    </row>
    <row r="139" spans="1:27" hidden="1" outlineLevel="1" x14ac:dyDescent="0.25">
      <c r="A139" t="s">
        <v>318</v>
      </c>
      <c r="B139" s="8" t="s">
        <v>318</v>
      </c>
      <c r="C139" s="8" t="s">
        <v>205</v>
      </c>
      <c r="D139" s="9">
        <v>0</v>
      </c>
      <c r="E139" s="9">
        <v>0</v>
      </c>
      <c r="F139" s="9">
        <v>0</v>
      </c>
      <c r="G139" s="9">
        <v>0</v>
      </c>
      <c r="H139" s="7">
        <f t="shared" si="45"/>
        <v>0</v>
      </c>
      <c r="I139" s="8" t="s">
        <v>318</v>
      </c>
      <c r="J139" s="9">
        <v>29.9</v>
      </c>
      <c r="K139" s="9">
        <v>0</v>
      </c>
      <c r="L139" s="9">
        <v>0</v>
      </c>
      <c r="M139" s="9">
        <v>-29.9</v>
      </c>
      <c r="N139" s="7">
        <f t="shared" si="46"/>
        <v>0</v>
      </c>
      <c r="O139" s="8" t="s">
        <v>318</v>
      </c>
      <c r="P139" s="9">
        <v>0</v>
      </c>
      <c r="Q139" s="9">
        <v>0</v>
      </c>
      <c r="R139" s="9">
        <v>0</v>
      </c>
      <c r="S139" s="8" t="s">
        <v>318</v>
      </c>
      <c r="T139" s="9">
        <v>0</v>
      </c>
      <c r="U139" s="9">
        <v>29.9</v>
      </c>
      <c r="V139" s="8" t="s">
        <v>318</v>
      </c>
      <c r="W139" s="9">
        <v>0</v>
      </c>
      <c r="X139" s="9">
        <f t="shared" si="49"/>
        <v>29.9</v>
      </c>
      <c r="Y139" s="9">
        <f t="shared" si="50"/>
        <v>-29.9</v>
      </c>
      <c r="Z139" s="7">
        <f t="shared" si="47"/>
        <v>0</v>
      </c>
      <c r="AA139" s="8" t="s">
        <v>318</v>
      </c>
    </row>
    <row r="140" spans="1:27" hidden="1" outlineLevel="1" x14ac:dyDescent="0.25">
      <c r="A140" t="s">
        <v>318</v>
      </c>
      <c r="B140" s="8" t="s">
        <v>318</v>
      </c>
      <c r="C140" s="8" t="s">
        <v>194</v>
      </c>
      <c r="D140" s="9">
        <v>5060.5200000000004</v>
      </c>
      <c r="E140" s="9">
        <v>1683.5</v>
      </c>
      <c r="F140" s="9">
        <v>0</v>
      </c>
      <c r="G140" s="9">
        <v>-3377.02</v>
      </c>
      <c r="H140" s="7">
        <f t="shared" si="45"/>
        <v>3.0059518859518861</v>
      </c>
      <c r="I140" s="8" t="s">
        <v>318</v>
      </c>
      <c r="J140" s="9">
        <v>12649.22</v>
      </c>
      <c r="K140" s="9">
        <v>23182.28</v>
      </c>
      <c r="L140" s="9">
        <v>0</v>
      </c>
      <c r="M140" s="9">
        <v>10533.06</v>
      </c>
      <c r="N140" s="7">
        <f t="shared" si="46"/>
        <v>0.54564175741126408</v>
      </c>
      <c r="O140" s="8" t="s">
        <v>318</v>
      </c>
      <c r="P140" s="9">
        <v>24132.28</v>
      </c>
      <c r="Q140" s="9">
        <v>23182.28</v>
      </c>
      <c r="R140" s="9">
        <v>950</v>
      </c>
      <c r="S140" s="8" t="s">
        <v>318</v>
      </c>
      <c r="T140" s="9">
        <v>23182.28</v>
      </c>
      <c r="U140" s="9">
        <v>12649.22</v>
      </c>
      <c r="V140" s="8" t="s">
        <v>318</v>
      </c>
      <c r="W140" s="9">
        <v>0</v>
      </c>
      <c r="X140" s="9">
        <f t="shared" si="49"/>
        <v>12649.22</v>
      </c>
      <c r="Y140" s="9">
        <f t="shared" si="50"/>
        <v>10533.06</v>
      </c>
      <c r="Z140" s="7">
        <f t="shared" si="47"/>
        <v>0.45435824258873586</v>
      </c>
      <c r="AA140" s="8" t="s">
        <v>318</v>
      </c>
    </row>
    <row r="141" spans="1:27" hidden="1" outlineLevel="1" x14ac:dyDescent="0.25">
      <c r="A141" t="s">
        <v>318</v>
      </c>
      <c r="B141" s="8" t="s">
        <v>318</v>
      </c>
      <c r="C141" s="8" t="s">
        <v>195</v>
      </c>
      <c r="D141" s="9">
        <v>0</v>
      </c>
      <c r="E141" s="9">
        <v>0</v>
      </c>
      <c r="F141" s="9">
        <v>0</v>
      </c>
      <c r="G141" s="9">
        <v>0</v>
      </c>
      <c r="H141" s="7">
        <f t="shared" si="45"/>
        <v>0</v>
      </c>
      <c r="I141" s="8" t="s">
        <v>318</v>
      </c>
      <c r="J141" s="9">
        <v>9870.52</v>
      </c>
      <c r="K141" s="9">
        <v>7700</v>
      </c>
      <c r="L141" s="9">
        <v>0</v>
      </c>
      <c r="M141" s="9">
        <v>-2170.52</v>
      </c>
      <c r="N141" s="7">
        <f t="shared" si="46"/>
        <v>1.2818857142857143</v>
      </c>
      <c r="O141" s="8" t="s">
        <v>318</v>
      </c>
      <c r="P141" s="9">
        <v>8515.92</v>
      </c>
      <c r="Q141" s="9">
        <v>7700</v>
      </c>
      <c r="R141" s="9">
        <v>815.92</v>
      </c>
      <c r="S141" s="8" t="s">
        <v>318</v>
      </c>
      <c r="T141" s="9">
        <v>7700</v>
      </c>
      <c r="U141" s="9">
        <v>9870.52</v>
      </c>
      <c r="V141" s="8" t="s">
        <v>318</v>
      </c>
      <c r="W141" s="9">
        <v>0</v>
      </c>
      <c r="X141" s="9">
        <f t="shared" si="49"/>
        <v>9870.52</v>
      </c>
      <c r="Y141" s="9">
        <f t="shared" si="50"/>
        <v>-2170.5200000000004</v>
      </c>
      <c r="Z141" s="7">
        <f t="shared" si="47"/>
        <v>-0.28188571428571435</v>
      </c>
      <c r="AA141" s="8" t="s">
        <v>318</v>
      </c>
    </row>
    <row r="142" spans="1:27" hidden="1" outlineLevel="1" x14ac:dyDescent="0.25">
      <c r="A142" t="s">
        <v>318</v>
      </c>
      <c r="B142" s="8" t="s">
        <v>318</v>
      </c>
      <c r="C142" s="8" t="s">
        <v>196</v>
      </c>
      <c r="D142" s="9">
        <v>0</v>
      </c>
      <c r="E142" s="9">
        <v>0</v>
      </c>
      <c r="F142" s="9">
        <v>0</v>
      </c>
      <c r="G142" s="9">
        <v>0</v>
      </c>
      <c r="H142" s="7">
        <f t="shared" si="45"/>
        <v>0</v>
      </c>
      <c r="I142" s="8" t="s">
        <v>318</v>
      </c>
      <c r="J142" s="9">
        <v>2922.74</v>
      </c>
      <c r="K142" s="9">
        <v>0</v>
      </c>
      <c r="L142" s="9">
        <v>0</v>
      </c>
      <c r="M142" s="9">
        <v>-2922.74</v>
      </c>
      <c r="N142" s="7">
        <f t="shared" si="46"/>
        <v>0</v>
      </c>
      <c r="O142" s="8" t="s">
        <v>318</v>
      </c>
      <c r="P142" s="9">
        <v>0</v>
      </c>
      <c r="Q142" s="9">
        <v>0</v>
      </c>
      <c r="R142" s="9">
        <v>0</v>
      </c>
      <c r="S142" s="8" t="s">
        <v>318</v>
      </c>
      <c r="T142" s="9">
        <v>0</v>
      </c>
      <c r="U142" s="9">
        <v>2922.74</v>
      </c>
      <c r="V142" s="8" t="s">
        <v>318</v>
      </c>
      <c r="W142" s="9">
        <v>0</v>
      </c>
      <c r="X142" s="9">
        <f t="shared" si="49"/>
        <v>2922.74</v>
      </c>
      <c r="Y142" s="9">
        <f t="shared" si="50"/>
        <v>-2922.74</v>
      </c>
      <c r="Z142" s="7">
        <f t="shared" si="47"/>
        <v>0</v>
      </c>
      <c r="AA142" s="8" t="s">
        <v>318</v>
      </c>
    </row>
    <row r="143" spans="1:27" hidden="1" outlineLevel="1" x14ac:dyDescent="0.25">
      <c r="A143" t="s">
        <v>318</v>
      </c>
      <c r="B143" s="8" t="s">
        <v>318</v>
      </c>
      <c r="C143" s="8" t="s">
        <v>197</v>
      </c>
      <c r="D143" s="9">
        <v>0</v>
      </c>
      <c r="E143" s="9">
        <v>0</v>
      </c>
      <c r="F143" s="9">
        <v>0</v>
      </c>
      <c r="G143" s="9">
        <v>0</v>
      </c>
      <c r="H143" s="7">
        <f t="shared" si="45"/>
        <v>0</v>
      </c>
      <c r="I143" s="8" t="s">
        <v>318</v>
      </c>
      <c r="J143" s="9">
        <v>0</v>
      </c>
      <c r="K143" s="9">
        <v>176.12</v>
      </c>
      <c r="L143" s="9">
        <v>0</v>
      </c>
      <c r="M143" s="9">
        <v>176.12</v>
      </c>
      <c r="N143" s="7">
        <f t="shared" si="46"/>
        <v>0</v>
      </c>
      <c r="O143" s="8" t="s">
        <v>318</v>
      </c>
      <c r="P143" s="9">
        <v>176.12</v>
      </c>
      <c r="Q143" s="9">
        <v>176.12</v>
      </c>
      <c r="R143" s="9">
        <v>0</v>
      </c>
      <c r="S143" s="8" t="s">
        <v>318</v>
      </c>
      <c r="T143" s="9">
        <v>176.12</v>
      </c>
      <c r="U143" s="9">
        <v>0</v>
      </c>
      <c r="V143" s="8" t="s">
        <v>318</v>
      </c>
      <c r="W143" s="9">
        <v>0</v>
      </c>
      <c r="X143" s="9">
        <f t="shared" si="49"/>
        <v>0</v>
      </c>
      <c r="Y143" s="9">
        <f t="shared" si="50"/>
        <v>176.12</v>
      </c>
      <c r="Z143" s="7">
        <f t="shared" si="47"/>
        <v>1</v>
      </c>
      <c r="AA143" s="8" t="s">
        <v>318</v>
      </c>
    </row>
    <row r="144" spans="1:27" hidden="1" outlineLevel="1" x14ac:dyDescent="0.25">
      <c r="A144" t="s">
        <v>318</v>
      </c>
      <c r="B144" s="8" t="s">
        <v>318</v>
      </c>
      <c r="C144" s="8" t="s">
        <v>198</v>
      </c>
      <c r="D144" s="9">
        <v>0</v>
      </c>
      <c r="E144" s="9">
        <v>0</v>
      </c>
      <c r="F144" s="9">
        <v>0</v>
      </c>
      <c r="G144" s="9">
        <v>0</v>
      </c>
      <c r="H144" s="7">
        <f t="shared" si="45"/>
        <v>0</v>
      </c>
      <c r="I144" s="8" t="s">
        <v>318</v>
      </c>
      <c r="J144" s="9">
        <v>1615</v>
      </c>
      <c r="K144" s="9">
        <v>2000</v>
      </c>
      <c r="L144" s="9">
        <v>0</v>
      </c>
      <c r="M144" s="9">
        <v>385</v>
      </c>
      <c r="N144" s="7">
        <f t="shared" si="46"/>
        <v>0.8075</v>
      </c>
      <c r="O144" s="8" t="s">
        <v>318</v>
      </c>
      <c r="P144" s="9">
        <v>2000</v>
      </c>
      <c r="Q144" s="9">
        <v>2000</v>
      </c>
      <c r="R144" s="9">
        <v>0</v>
      </c>
      <c r="S144" s="8" t="s">
        <v>318</v>
      </c>
      <c r="T144" s="9">
        <v>2000</v>
      </c>
      <c r="U144" s="9">
        <v>1615</v>
      </c>
      <c r="V144" s="8" t="s">
        <v>318</v>
      </c>
      <c r="W144" s="9">
        <v>0</v>
      </c>
      <c r="X144" s="9">
        <f t="shared" si="49"/>
        <v>1615</v>
      </c>
      <c r="Y144" s="9">
        <f t="shared" si="50"/>
        <v>385</v>
      </c>
      <c r="Z144" s="7">
        <f t="shared" si="47"/>
        <v>0.1925</v>
      </c>
      <c r="AA144" s="8" t="s">
        <v>318</v>
      </c>
    </row>
    <row r="145" spans="1:27" hidden="1" outlineLevel="1" x14ac:dyDescent="0.25">
      <c r="A145" t="s">
        <v>318</v>
      </c>
      <c r="B145" s="8" t="s">
        <v>318</v>
      </c>
      <c r="C145" s="8" t="s">
        <v>199</v>
      </c>
      <c r="D145" s="9">
        <v>0</v>
      </c>
      <c r="E145" s="9">
        <v>0</v>
      </c>
      <c r="F145" s="9">
        <v>0</v>
      </c>
      <c r="G145" s="9">
        <v>0</v>
      </c>
      <c r="H145" s="7">
        <f t="shared" si="45"/>
        <v>0</v>
      </c>
      <c r="I145" s="8" t="s">
        <v>318</v>
      </c>
      <c r="J145" s="9">
        <v>179</v>
      </c>
      <c r="K145" s="9">
        <v>36.26</v>
      </c>
      <c r="L145" s="9">
        <v>0</v>
      </c>
      <c r="M145" s="9">
        <v>-142.74</v>
      </c>
      <c r="N145" s="7">
        <f t="shared" si="46"/>
        <v>4.9365692222835085</v>
      </c>
      <c r="O145" s="8" t="s">
        <v>318</v>
      </c>
      <c r="P145" s="9">
        <v>36.26</v>
      </c>
      <c r="Q145" s="9">
        <v>36.26</v>
      </c>
      <c r="R145" s="9">
        <v>0</v>
      </c>
      <c r="S145" s="8" t="s">
        <v>318</v>
      </c>
      <c r="T145" s="9">
        <v>36.26</v>
      </c>
      <c r="U145" s="9">
        <v>179</v>
      </c>
      <c r="V145" s="8" t="s">
        <v>318</v>
      </c>
      <c r="W145" s="9">
        <v>0</v>
      </c>
      <c r="X145" s="9">
        <f t="shared" si="49"/>
        <v>179</v>
      </c>
      <c r="Y145" s="9">
        <f t="shared" si="50"/>
        <v>-142.74</v>
      </c>
      <c r="Z145" s="7">
        <f t="shared" si="47"/>
        <v>-3.9365692222835085</v>
      </c>
      <c r="AA145" s="8" t="s">
        <v>318</v>
      </c>
    </row>
    <row r="146" spans="1:27" hidden="1" outlineLevel="1" x14ac:dyDescent="0.25">
      <c r="A146" t="s">
        <v>318</v>
      </c>
      <c r="B146" s="8" t="s">
        <v>318</v>
      </c>
      <c r="C146" s="8" t="s">
        <v>201</v>
      </c>
      <c r="D146" s="9">
        <v>985.5</v>
      </c>
      <c r="E146" s="9">
        <v>348.1</v>
      </c>
      <c r="F146" s="9">
        <v>0</v>
      </c>
      <c r="G146" s="9">
        <v>-637.4</v>
      </c>
      <c r="H146" s="7">
        <f t="shared" si="45"/>
        <v>2.8310830221200805</v>
      </c>
      <c r="I146" s="8" t="s">
        <v>318</v>
      </c>
      <c r="J146" s="9">
        <v>7423.46</v>
      </c>
      <c r="K146" s="9">
        <v>5925.3</v>
      </c>
      <c r="L146" s="9">
        <v>0</v>
      </c>
      <c r="M146" s="9">
        <v>-1498.16</v>
      </c>
      <c r="N146" s="7">
        <f t="shared" si="46"/>
        <v>1.252841206352421</v>
      </c>
      <c r="O146" s="8" t="s">
        <v>318</v>
      </c>
      <c r="P146" s="9">
        <v>5925.3</v>
      </c>
      <c r="Q146" s="9">
        <v>5925.3</v>
      </c>
      <c r="R146" s="9">
        <v>0</v>
      </c>
      <c r="S146" s="8" t="s">
        <v>318</v>
      </c>
      <c r="T146" s="9">
        <v>5925.3</v>
      </c>
      <c r="U146" s="9">
        <v>7423.46</v>
      </c>
      <c r="V146" s="8" t="s">
        <v>318</v>
      </c>
      <c r="W146" s="9">
        <v>0</v>
      </c>
      <c r="X146" s="9">
        <f t="shared" si="49"/>
        <v>7423.46</v>
      </c>
      <c r="Y146" s="9">
        <f t="shared" si="50"/>
        <v>-1498.1599999999999</v>
      </c>
      <c r="Z146" s="7">
        <f t="shared" si="47"/>
        <v>-0.25284120635242097</v>
      </c>
      <c r="AA146" s="8" t="s">
        <v>318</v>
      </c>
    </row>
    <row r="147" spans="1:27" hidden="1" outlineLevel="1" x14ac:dyDescent="0.25">
      <c r="A147" t="s">
        <v>318</v>
      </c>
      <c r="B147" s="8" t="s">
        <v>318</v>
      </c>
      <c r="C147" s="8" t="s">
        <v>202</v>
      </c>
      <c r="D147" s="9">
        <v>0</v>
      </c>
      <c r="E147" s="9">
        <v>0</v>
      </c>
      <c r="F147" s="9">
        <v>0</v>
      </c>
      <c r="G147" s="9">
        <v>0</v>
      </c>
      <c r="H147" s="7">
        <f t="shared" si="45"/>
        <v>0</v>
      </c>
      <c r="I147" s="8" t="s">
        <v>318</v>
      </c>
      <c r="J147" s="9">
        <v>174.5</v>
      </c>
      <c r="K147" s="9">
        <v>85</v>
      </c>
      <c r="L147" s="9">
        <v>0</v>
      </c>
      <c r="M147" s="9">
        <v>-89.5</v>
      </c>
      <c r="N147" s="7">
        <f t="shared" si="46"/>
        <v>2.052941176470588</v>
      </c>
      <c r="O147" s="8" t="s">
        <v>318</v>
      </c>
      <c r="P147" s="9">
        <v>85</v>
      </c>
      <c r="Q147" s="9">
        <v>85</v>
      </c>
      <c r="R147" s="9">
        <v>0</v>
      </c>
      <c r="S147" s="8" t="s">
        <v>318</v>
      </c>
      <c r="T147" s="9">
        <v>85</v>
      </c>
      <c r="U147" s="9">
        <v>174.5</v>
      </c>
      <c r="V147" s="8" t="s">
        <v>318</v>
      </c>
      <c r="W147" s="9">
        <v>0</v>
      </c>
      <c r="X147" s="9">
        <f t="shared" si="49"/>
        <v>174.5</v>
      </c>
      <c r="Y147" s="9">
        <f t="shared" si="50"/>
        <v>-89.5</v>
      </c>
      <c r="Z147" s="7">
        <f t="shared" si="47"/>
        <v>-1.0529411764705883</v>
      </c>
      <c r="AA147" s="8" t="s">
        <v>318</v>
      </c>
    </row>
    <row r="148" spans="1:27" hidden="1" outlineLevel="1" x14ac:dyDescent="0.25">
      <c r="A148" t="s">
        <v>318</v>
      </c>
      <c r="B148" s="8" t="s">
        <v>318</v>
      </c>
      <c r="C148" s="8" t="s">
        <v>203</v>
      </c>
      <c r="D148" s="9">
        <v>0</v>
      </c>
      <c r="E148" s="9">
        <v>0</v>
      </c>
      <c r="F148" s="9">
        <v>0</v>
      </c>
      <c r="G148" s="9">
        <v>0</v>
      </c>
      <c r="H148" s="7">
        <f t="shared" si="45"/>
        <v>0</v>
      </c>
      <c r="I148" s="8" t="s">
        <v>318</v>
      </c>
      <c r="J148" s="9">
        <v>64.67</v>
      </c>
      <c r="K148" s="9">
        <v>0</v>
      </c>
      <c r="L148" s="9">
        <v>0</v>
      </c>
      <c r="M148" s="9">
        <v>-64.67</v>
      </c>
      <c r="N148" s="7">
        <f t="shared" si="46"/>
        <v>0</v>
      </c>
      <c r="O148" s="8" t="s">
        <v>318</v>
      </c>
      <c r="P148" s="9">
        <v>0</v>
      </c>
      <c r="Q148" s="9">
        <v>0</v>
      </c>
      <c r="R148" s="9">
        <v>0</v>
      </c>
      <c r="S148" s="8" t="s">
        <v>318</v>
      </c>
      <c r="T148" s="9">
        <v>0</v>
      </c>
      <c r="U148" s="9">
        <v>64.67</v>
      </c>
      <c r="V148" s="8" t="s">
        <v>318</v>
      </c>
      <c r="W148" s="9">
        <v>0</v>
      </c>
      <c r="X148" s="9">
        <f t="shared" si="49"/>
        <v>64.67</v>
      </c>
      <c r="Y148" s="9">
        <f t="shared" si="50"/>
        <v>-64.67</v>
      </c>
      <c r="Z148" s="7">
        <f t="shared" si="47"/>
        <v>0</v>
      </c>
      <c r="AA148" s="8" t="s">
        <v>318</v>
      </c>
    </row>
    <row r="149" spans="1:27" collapsed="1" x14ac:dyDescent="0.25">
      <c r="A149" t="s">
        <v>318</v>
      </c>
      <c r="B149" s="25" t="s">
        <v>212</v>
      </c>
      <c r="C149" s="25"/>
      <c r="D149" s="16">
        <f>SUM(D150:D155)</f>
        <v>0</v>
      </c>
      <c r="E149" s="16">
        <f>SUM(E150:E155)</f>
        <v>0</v>
      </c>
      <c r="F149" s="16">
        <f>SUM(F150:F155)</f>
        <v>0</v>
      </c>
      <c r="G149" s="16">
        <f>SUM(G150:G155)</f>
        <v>0</v>
      </c>
      <c r="H149" s="17">
        <f t="shared" si="45"/>
        <v>0</v>
      </c>
      <c r="I149" s="15" t="s">
        <v>318</v>
      </c>
      <c r="J149" s="16">
        <f>SUM(J150:J155)</f>
        <v>23169.26</v>
      </c>
      <c r="K149" s="16">
        <f>SUM(K150:K155)</f>
        <v>25559.909999999996</v>
      </c>
      <c r="L149" s="16">
        <f>SUM(L150:L155)</f>
        <v>0</v>
      </c>
      <c r="M149" s="16">
        <f>SUM(M150:M155)</f>
        <v>2390.6500000000005</v>
      </c>
      <c r="N149" s="17">
        <f t="shared" si="46"/>
        <v>0.90646876299642687</v>
      </c>
      <c r="O149" s="15" t="s">
        <v>318</v>
      </c>
      <c r="P149" s="16">
        <f>SUM(P150:P155)</f>
        <v>25559.909999999996</v>
      </c>
      <c r="Q149" s="16">
        <f>SUM(Q150:Q155)</f>
        <v>25559.909999999996</v>
      </c>
      <c r="R149" s="16">
        <f>SUM(R150:R155)</f>
        <v>0</v>
      </c>
      <c r="S149" s="15" t="s">
        <v>318</v>
      </c>
      <c r="T149" s="16">
        <f t="shared" ref="T149:Y149" si="51">SUM(T150:T155)</f>
        <v>25559.909999999996</v>
      </c>
      <c r="U149" s="16">
        <f t="shared" si="51"/>
        <v>23169.26</v>
      </c>
      <c r="V149" s="16">
        <f t="shared" si="51"/>
        <v>0</v>
      </c>
      <c r="W149" s="16">
        <f t="shared" si="51"/>
        <v>0</v>
      </c>
      <c r="X149" s="16">
        <f t="shared" si="51"/>
        <v>23169.26</v>
      </c>
      <c r="Y149" s="16">
        <f t="shared" si="51"/>
        <v>2390.6500000000005</v>
      </c>
      <c r="Z149" s="17">
        <f t="shared" si="47"/>
        <v>9.3531237003573214E-2</v>
      </c>
      <c r="AA149" s="16"/>
    </row>
    <row r="150" spans="1:27" hidden="1" outlineLevel="1" x14ac:dyDescent="0.25">
      <c r="A150" t="s">
        <v>318</v>
      </c>
      <c r="B150" s="8" t="s">
        <v>318</v>
      </c>
      <c r="C150" s="8" t="s">
        <v>213</v>
      </c>
      <c r="D150" s="9">
        <v>0</v>
      </c>
      <c r="E150" s="9">
        <v>0</v>
      </c>
      <c r="F150" s="9">
        <v>0</v>
      </c>
      <c r="G150" s="9">
        <v>0</v>
      </c>
      <c r="H150" s="7">
        <f t="shared" si="45"/>
        <v>0</v>
      </c>
      <c r="I150" s="8" t="s">
        <v>318</v>
      </c>
      <c r="J150" s="9">
        <v>12167.47</v>
      </c>
      <c r="K150" s="9">
        <v>16440</v>
      </c>
      <c r="L150" s="9">
        <v>0</v>
      </c>
      <c r="M150" s="9">
        <v>4272.53</v>
      </c>
      <c r="N150" s="7">
        <f t="shared" si="46"/>
        <v>0.74011374695863741</v>
      </c>
      <c r="O150" s="8" t="s">
        <v>318</v>
      </c>
      <c r="P150" s="9">
        <v>16440</v>
      </c>
      <c r="Q150" s="9">
        <v>16440</v>
      </c>
      <c r="R150" s="9">
        <v>0</v>
      </c>
      <c r="S150" s="8" t="s">
        <v>318</v>
      </c>
      <c r="T150" s="9">
        <v>16440</v>
      </c>
      <c r="U150" s="9">
        <v>12167.47</v>
      </c>
      <c r="V150" s="8" t="s">
        <v>318</v>
      </c>
      <c r="W150" s="9">
        <v>0</v>
      </c>
      <c r="X150" s="9">
        <f t="shared" ref="X150:X155" si="52">U150+IF(V150 = "", 0, V150)+W150</f>
        <v>12167.47</v>
      </c>
      <c r="Y150" s="9">
        <f t="shared" ref="Y150:Y155" si="53">T150-X150</f>
        <v>4272.5300000000007</v>
      </c>
      <c r="Z150" s="7">
        <f t="shared" si="47"/>
        <v>0.25988625304136259</v>
      </c>
      <c r="AA150" s="8" t="s">
        <v>318</v>
      </c>
    </row>
    <row r="151" spans="1:27" hidden="1" outlineLevel="1" x14ac:dyDescent="0.25">
      <c r="A151" t="s">
        <v>318</v>
      </c>
      <c r="B151" s="8" t="s">
        <v>318</v>
      </c>
      <c r="C151" s="8" t="s">
        <v>214</v>
      </c>
      <c r="D151" s="9">
        <v>0</v>
      </c>
      <c r="E151" s="9">
        <v>0</v>
      </c>
      <c r="F151" s="9">
        <v>0</v>
      </c>
      <c r="G151" s="9">
        <v>0</v>
      </c>
      <c r="H151" s="7">
        <f t="shared" si="45"/>
        <v>0</v>
      </c>
      <c r="I151" s="8" t="s">
        <v>318</v>
      </c>
      <c r="J151" s="9">
        <v>2417.83</v>
      </c>
      <c r="K151" s="9">
        <v>1256.67</v>
      </c>
      <c r="L151" s="9">
        <v>0</v>
      </c>
      <c r="M151" s="9">
        <v>-1161.1600000000001</v>
      </c>
      <c r="N151" s="7">
        <f t="shared" si="46"/>
        <v>1.9239975490781189</v>
      </c>
      <c r="O151" s="8" t="s">
        <v>318</v>
      </c>
      <c r="P151" s="9">
        <v>1256.67</v>
      </c>
      <c r="Q151" s="9">
        <v>1256.67</v>
      </c>
      <c r="R151" s="9">
        <v>0</v>
      </c>
      <c r="S151" s="8" t="s">
        <v>318</v>
      </c>
      <c r="T151" s="9">
        <v>1256.67</v>
      </c>
      <c r="U151" s="9">
        <v>2417.83</v>
      </c>
      <c r="V151" s="8" t="s">
        <v>318</v>
      </c>
      <c r="W151" s="9">
        <v>0</v>
      </c>
      <c r="X151" s="9">
        <f t="shared" si="52"/>
        <v>2417.83</v>
      </c>
      <c r="Y151" s="9">
        <f t="shared" si="53"/>
        <v>-1161.1599999999999</v>
      </c>
      <c r="Z151" s="7">
        <f t="shared" si="47"/>
        <v>-0.92399754907811904</v>
      </c>
      <c r="AA151" s="8" t="s">
        <v>318</v>
      </c>
    </row>
    <row r="152" spans="1:27" hidden="1" outlineLevel="1" x14ac:dyDescent="0.25">
      <c r="A152" t="s">
        <v>318</v>
      </c>
      <c r="B152" s="8" t="s">
        <v>318</v>
      </c>
      <c r="C152" s="8" t="s">
        <v>219</v>
      </c>
      <c r="D152" s="9">
        <v>0</v>
      </c>
      <c r="E152" s="9">
        <v>0</v>
      </c>
      <c r="F152" s="9">
        <v>0</v>
      </c>
      <c r="G152" s="9">
        <v>0</v>
      </c>
      <c r="H152" s="7">
        <f t="shared" si="45"/>
        <v>0</v>
      </c>
      <c r="I152" s="8" t="s">
        <v>318</v>
      </c>
      <c r="J152" s="9">
        <v>1900</v>
      </c>
      <c r="K152" s="9">
        <v>0</v>
      </c>
      <c r="L152" s="9">
        <v>0</v>
      </c>
      <c r="M152" s="9">
        <v>-1900</v>
      </c>
      <c r="N152" s="7">
        <f t="shared" si="46"/>
        <v>0</v>
      </c>
      <c r="O152" s="8" t="s">
        <v>318</v>
      </c>
      <c r="P152" s="9">
        <v>0</v>
      </c>
      <c r="Q152" s="9">
        <v>0</v>
      </c>
      <c r="R152" s="9">
        <v>0</v>
      </c>
      <c r="S152" s="8" t="s">
        <v>318</v>
      </c>
      <c r="T152" s="9">
        <v>0</v>
      </c>
      <c r="U152" s="9">
        <v>1900</v>
      </c>
      <c r="V152" s="8" t="s">
        <v>318</v>
      </c>
      <c r="W152" s="9">
        <v>0</v>
      </c>
      <c r="X152" s="9">
        <f t="shared" si="52"/>
        <v>1900</v>
      </c>
      <c r="Y152" s="9">
        <f t="shared" si="53"/>
        <v>-1900</v>
      </c>
      <c r="Z152" s="7">
        <f t="shared" si="47"/>
        <v>0</v>
      </c>
      <c r="AA152" s="8" t="s">
        <v>318</v>
      </c>
    </row>
    <row r="153" spans="1:27" hidden="1" outlineLevel="1" x14ac:dyDescent="0.25">
      <c r="A153" t="s">
        <v>318</v>
      </c>
      <c r="B153" s="8" t="s">
        <v>318</v>
      </c>
      <c r="C153" s="8" t="s">
        <v>216</v>
      </c>
      <c r="D153" s="9">
        <v>0</v>
      </c>
      <c r="E153" s="9">
        <v>0</v>
      </c>
      <c r="F153" s="9">
        <v>0</v>
      </c>
      <c r="G153" s="9">
        <v>0</v>
      </c>
      <c r="H153" s="7">
        <f t="shared" si="45"/>
        <v>0</v>
      </c>
      <c r="I153" s="8" t="s">
        <v>318</v>
      </c>
      <c r="J153" s="9">
        <v>4074</v>
      </c>
      <c r="K153" s="9">
        <v>5811.96</v>
      </c>
      <c r="L153" s="9">
        <v>0</v>
      </c>
      <c r="M153" s="9">
        <v>1737.96</v>
      </c>
      <c r="N153" s="7">
        <f t="shared" si="46"/>
        <v>0.70096834802717156</v>
      </c>
      <c r="O153" s="8" t="s">
        <v>318</v>
      </c>
      <c r="P153" s="9">
        <v>5811.96</v>
      </c>
      <c r="Q153" s="9">
        <v>5811.96</v>
      </c>
      <c r="R153" s="9">
        <v>0</v>
      </c>
      <c r="S153" s="8" t="s">
        <v>318</v>
      </c>
      <c r="T153" s="9">
        <v>5811.96</v>
      </c>
      <c r="U153" s="9">
        <v>4074</v>
      </c>
      <c r="V153" s="8" t="s">
        <v>318</v>
      </c>
      <c r="W153" s="9">
        <v>0</v>
      </c>
      <c r="X153" s="9">
        <f t="shared" si="52"/>
        <v>4074</v>
      </c>
      <c r="Y153" s="9">
        <f t="shared" si="53"/>
        <v>1737.96</v>
      </c>
      <c r="Z153" s="7">
        <f t="shared" si="47"/>
        <v>0.29903165197282844</v>
      </c>
      <c r="AA153" s="8" t="s">
        <v>318</v>
      </c>
    </row>
    <row r="154" spans="1:27" hidden="1" outlineLevel="1" x14ac:dyDescent="0.25">
      <c r="A154" t="s">
        <v>318</v>
      </c>
      <c r="B154" s="8" t="s">
        <v>318</v>
      </c>
      <c r="C154" s="8" t="s">
        <v>217</v>
      </c>
      <c r="D154" s="9">
        <v>0</v>
      </c>
      <c r="E154" s="9">
        <v>0</v>
      </c>
      <c r="F154" s="9">
        <v>0</v>
      </c>
      <c r="G154" s="9">
        <v>0</v>
      </c>
      <c r="H154" s="7">
        <f t="shared" si="45"/>
        <v>0</v>
      </c>
      <c r="I154" s="8" t="s">
        <v>318</v>
      </c>
      <c r="J154" s="9">
        <v>0</v>
      </c>
      <c r="K154" s="9">
        <v>2051.2800000000002</v>
      </c>
      <c r="L154" s="9">
        <v>0</v>
      </c>
      <c r="M154" s="9">
        <v>2051.2800000000002</v>
      </c>
      <c r="N154" s="7">
        <f t="shared" si="46"/>
        <v>0</v>
      </c>
      <c r="O154" s="8" t="s">
        <v>318</v>
      </c>
      <c r="P154" s="9">
        <v>2051.2800000000002</v>
      </c>
      <c r="Q154" s="9">
        <v>2051.2800000000002</v>
      </c>
      <c r="R154" s="9">
        <v>0</v>
      </c>
      <c r="S154" s="8" t="s">
        <v>318</v>
      </c>
      <c r="T154" s="9">
        <v>2051.2800000000002</v>
      </c>
      <c r="U154" s="9">
        <v>0</v>
      </c>
      <c r="V154" s="8" t="s">
        <v>318</v>
      </c>
      <c r="W154" s="9">
        <v>0</v>
      </c>
      <c r="X154" s="9">
        <f t="shared" si="52"/>
        <v>0</v>
      </c>
      <c r="Y154" s="9">
        <f t="shared" si="53"/>
        <v>2051.2800000000002</v>
      </c>
      <c r="Z154" s="7">
        <f t="shared" si="47"/>
        <v>1</v>
      </c>
      <c r="AA154" s="8" t="s">
        <v>318</v>
      </c>
    </row>
    <row r="155" spans="1:27" hidden="1" outlineLevel="1" x14ac:dyDescent="0.25">
      <c r="A155" t="s">
        <v>318</v>
      </c>
      <c r="B155" s="8" t="s">
        <v>318</v>
      </c>
      <c r="C155" s="8" t="s">
        <v>218</v>
      </c>
      <c r="D155" s="9">
        <v>0</v>
      </c>
      <c r="E155" s="9">
        <v>0</v>
      </c>
      <c r="F155" s="9">
        <v>0</v>
      </c>
      <c r="G155" s="9">
        <v>0</v>
      </c>
      <c r="H155" s="7">
        <f t="shared" si="45"/>
        <v>0</v>
      </c>
      <c r="I155" s="8" t="s">
        <v>318</v>
      </c>
      <c r="J155" s="9">
        <v>2609.96</v>
      </c>
      <c r="K155" s="9">
        <v>0</v>
      </c>
      <c r="L155" s="9">
        <v>0</v>
      </c>
      <c r="M155" s="9">
        <v>-2609.96</v>
      </c>
      <c r="N155" s="7">
        <f t="shared" si="46"/>
        <v>0</v>
      </c>
      <c r="O155" s="8" t="s">
        <v>318</v>
      </c>
      <c r="P155" s="9">
        <v>0</v>
      </c>
      <c r="Q155" s="9">
        <v>0</v>
      </c>
      <c r="R155" s="9">
        <v>0</v>
      </c>
      <c r="S155" s="8" t="s">
        <v>318</v>
      </c>
      <c r="T155" s="9">
        <v>0</v>
      </c>
      <c r="U155" s="9">
        <v>2609.96</v>
      </c>
      <c r="V155" s="8" t="s">
        <v>318</v>
      </c>
      <c r="W155" s="9">
        <v>0</v>
      </c>
      <c r="X155" s="9">
        <f t="shared" si="52"/>
        <v>2609.96</v>
      </c>
      <c r="Y155" s="9">
        <f t="shared" si="53"/>
        <v>-2609.96</v>
      </c>
      <c r="Z155" s="7">
        <f t="shared" si="47"/>
        <v>0</v>
      </c>
      <c r="AA155" s="8" t="s">
        <v>318</v>
      </c>
    </row>
    <row r="156" spans="1:27" collapsed="1" x14ac:dyDescent="0.25">
      <c r="A156" t="s">
        <v>318</v>
      </c>
      <c r="B156" s="25" t="s">
        <v>222</v>
      </c>
      <c r="C156" s="25"/>
      <c r="D156" s="16">
        <f>SUM(D157:D159)</f>
        <v>1640</v>
      </c>
      <c r="E156" s="16">
        <f>SUM(E157:E159)</f>
        <v>0</v>
      </c>
      <c r="F156" s="16">
        <f>SUM(F157:F159)</f>
        <v>0</v>
      </c>
      <c r="G156" s="16">
        <f>SUM(G157:G159)</f>
        <v>-1640</v>
      </c>
      <c r="H156" s="17">
        <f t="shared" si="45"/>
        <v>0</v>
      </c>
      <c r="I156" s="15" t="s">
        <v>318</v>
      </c>
      <c r="J156" s="16">
        <f>SUM(J157:J159)</f>
        <v>54233.54</v>
      </c>
      <c r="K156" s="16">
        <f>SUM(K157:K159)</f>
        <v>54427.600000000006</v>
      </c>
      <c r="L156" s="16">
        <f>SUM(L157:L159)</f>
        <v>0</v>
      </c>
      <c r="M156" s="16">
        <f>SUM(M157:M159)</f>
        <v>194.05999999999995</v>
      </c>
      <c r="N156" s="17">
        <f t="shared" si="46"/>
        <v>0.99643452954015965</v>
      </c>
      <c r="O156" s="15" t="s">
        <v>318</v>
      </c>
      <c r="P156" s="16">
        <f>SUM(P157:P159)</f>
        <v>54427.600000000006</v>
      </c>
      <c r="Q156" s="16">
        <f>SUM(Q157:Q159)</f>
        <v>54427.600000000006</v>
      </c>
      <c r="R156" s="16">
        <f>SUM(R157:R159)</f>
        <v>0</v>
      </c>
      <c r="S156" s="15" t="s">
        <v>318</v>
      </c>
      <c r="T156" s="16">
        <f t="shared" ref="T156:Y156" si="54">SUM(T157:T159)</f>
        <v>54427.600000000006</v>
      </c>
      <c r="U156" s="16">
        <f t="shared" si="54"/>
        <v>54233.54</v>
      </c>
      <c r="V156" s="16">
        <f t="shared" si="54"/>
        <v>0</v>
      </c>
      <c r="W156" s="16">
        <f t="shared" si="54"/>
        <v>0</v>
      </c>
      <c r="X156" s="16">
        <f t="shared" si="54"/>
        <v>54233.54</v>
      </c>
      <c r="Y156" s="16">
        <f t="shared" si="54"/>
        <v>194.06000000000222</v>
      </c>
      <c r="Z156" s="17">
        <f t="shared" si="47"/>
        <v>3.5654704598402686E-3</v>
      </c>
      <c r="AA156" s="16"/>
    </row>
    <row r="157" spans="1:27" hidden="1" outlineLevel="1" x14ac:dyDescent="0.25">
      <c r="A157" t="s">
        <v>318</v>
      </c>
      <c r="B157" s="8" t="s">
        <v>318</v>
      </c>
      <c r="C157" s="8" t="s">
        <v>223</v>
      </c>
      <c r="D157" s="9">
        <v>0</v>
      </c>
      <c r="E157" s="9">
        <v>0</v>
      </c>
      <c r="F157" s="9">
        <v>0</v>
      </c>
      <c r="G157" s="9">
        <v>0</v>
      </c>
      <c r="H157" s="7">
        <f t="shared" si="45"/>
        <v>0</v>
      </c>
      <c r="I157" s="8" t="s">
        <v>318</v>
      </c>
      <c r="J157" s="9">
        <v>9781.2900000000009</v>
      </c>
      <c r="K157" s="9">
        <v>10000</v>
      </c>
      <c r="L157" s="9">
        <v>0</v>
      </c>
      <c r="M157" s="9">
        <v>218.71</v>
      </c>
      <c r="N157" s="7">
        <f t="shared" si="46"/>
        <v>0.97812900000000014</v>
      </c>
      <c r="O157" s="8" t="s">
        <v>318</v>
      </c>
      <c r="P157" s="9">
        <v>10000</v>
      </c>
      <c r="Q157" s="9">
        <v>10000</v>
      </c>
      <c r="R157" s="9">
        <v>0</v>
      </c>
      <c r="S157" s="8" t="s">
        <v>318</v>
      </c>
      <c r="T157" s="9">
        <v>10000</v>
      </c>
      <c r="U157" s="9">
        <v>9781.2900000000009</v>
      </c>
      <c r="V157" s="8" t="s">
        <v>318</v>
      </c>
      <c r="W157" s="9">
        <v>0</v>
      </c>
      <c r="X157" s="9">
        <f>U157+IF(V157 = "", 0, V157)+W157</f>
        <v>9781.2900000000009</v>
      </c>
      <c r="Y157" s="9">
        <f>T157-X157</f>
        <v>218.70999999999913</v>
      </c>
      <c r="Z157" s="7">
        <f t="shared" si="47"/>
        <v>2.1870999999999911E-2</v>
      </c>
      <c r="AA157" s="8" t="s">
        <v>318</v>
      </c>
    </row>
    <row r="158" spans="1:27" hidden="1" outlineLevel="1" x14ac:dyDescent="0.25">
      <c r="A158" t="s">
        <v>318</v>
      </c>
      <c r="B158" s="8" t="s">
        <v>318</v>
      </c>
      <c r="C158" s="8" t="s">
        <v>224</v>
      </c>
      <c r="D158" s="9">
        <v>1640</v>
      </c>
      <c r="E158" s="9">
        <v>0</v>
      </c>
      <c r="F158" s="9">
        <v>0</v>
      </c>
      <c r="G158" s="9">
        <v>-1640</v>
      </c>
      <c r="H158" s="7">
        <f t="shared" si="45"/>
        <v>0</v>
      </c>
      <c r="I158" s="8" t="s">
        <v>318</v>
      </c>
      <c r="J158" s="9">
        <v>41992.25</v>
      </c>
      <c r="K158" s="9">
        <v>41008.800000000003</v>
      </c>
      <c r="L158" s="9">
        <v>0</v>
      </c>
      <c r="M158" s="9">
        <v>-983.45</v>
      </c>
      <c r="N158" s="7">
        <f t="shared" si="46"/>
        <v>1.0239814381303525</v>
      </c>
      <c r="O158" s="8" t="s">
        <v>318</v>
      </c>
      <c r="P158" s="9">
        <v>41008.800000000003</v>
      </c>
      <c r="Q158" s="9">
        <v>41008.800000000003</v>
      </c>
      <c r="R158" s="9">
        <v>0</v>
      </c>
      <c r="S158" s="8" t="s">
        <v>318</v>
      </c>
      <c r="T158" s="9">
        <v>41008.800000000003</v>
      </c>
      <c r="U158" s="9">
        <v>41992.25</v>
      </c>
      <c r="V158" s="8" t="s">
        <v>318</v>
      </c>
      <c r="W158" s="9">
        <v>0</v>
      </c>
      <c r="X158" s="9">
        <f>U158+IF(V158 = "", 0, V158)+W158</f>
        <v>41992.25</v>
      </c>
      <c r="Y158" s="9">
        <f>T158-X158</f>
        <v>-983.44999999999709</v>
      </c>
      <c r="Z158" s="7">
        <f t="shared" si="47"/>
        <v>-2.3981438130352438E-2</v>
      </c>
      <c r="AA158" s="8" t="s">
        <v>318</v>
      </c>
    </row>
    <row r="159" spans="1:27" hidden="1" outlineLevel="1" x14ac:dyDescent="0.25">
      <c r="A159" t="s">
        <v>318</v>
      </c>
      <c r="B159" s="8" t="s">
        <v>318</v>
      </c>
      <c r="C159" s="8" t="s">
        <v>225</v>
      </c>
      <c r="D159" s="9">
        <v>0</v>
      </c>
      <c r="E159" s="9">
        <v>0</v>
      </c>
      <c r="F159" s="9">
        <v>0</v>
      </c>
      <c r="G159" s="9">
        <v>0</v>
      </c>
      <c r="H159" s="7">
        <f t="shared" si="45"/>
        <v>0</v>
      </c>
      <c r="I159" s="8" t="s">
        <v>318</v>
      </c>
      <c r="J159" s="9">
        <v>2460</v>
      </c>
      <c r="K159" s="9">
        <v>3418.8</v>
      </c>
      <c r="L159" s="9">
        <v>0</v>
      </c>
      <c r="M159" s="9">
        <v>958.8</v>
      </c>
      <c r="N159" s="7">
        <f t="shared" si="46"/>
        <v>0.71955071955071948</v>
      </c>
      <c r="O159" s="8" t="s">
        <v>318</v>
      </c>
      <c r="P159" s="9">
        <v>3418.8</v>
      </c>
      <c r="Q159" s="9">
        <v>3418.8</v>
      </c>
      <c r="R159" s="9">
        <v>0</v>
      </c>
      <c r="S159" s="8" t="s">
        <v>318</v>
      </c>
      <c r="T159" s="9">
        <v>3418.8</v>
      </c>
      <c r="U159" s="9">
        <v>2460</v>
      </c>
      <c r="V159" s="8" t="s">
        <v>318</v>
      </c>
      <c r="W159" s="9">
        <v>0</v>
      </c>
      <c r="X159" s="9">
        <f>U159+IF(V159 = "", 0, V159)+W159</f>
        <v>2460</v>
      </c>
      <c r="Y159" s="9">
        <f>T159-X159</f>
        <v>958.80000000000018</v>
      </c>
      <c r="Z159" s="7">
        <f t="shared" si="47"/>
        <v>0.28044928044928047</v>
      </c>
      <c r="AA159" s="8" t="s">
        <v>318</v>
      </c>
    </row>
    <row r="160" spans="1:27" collapsed="1" x14ac:dyDescent="0.25">
      <c r="A160" t="s">
        <v>318</v>
      </c>
      <c r="B160" s="25" t="s">
        <v>228</v>
      </c>
      <c r="C160" s="25"/>
      <c r="D160" s="16">
        <f>SUM(D161:D166)</f>
        <v>6121.99</v>
      </c>
      <c r="E160" s="16">
        <f>SUM(E161:E166)</f>
        <v>345.23</v>
      </c>
      <c r="F160" s="16">
        <f>SUM(F161:F166)</f>
        <v>0</v>
      </c>
      <c r="G160" s="16">
        <f>SUM(G161:G166)</f>
        <v>-5776.76</v>
      </c>
      <c r="H160" s="17">
        <f t="shared" si="45"/>
        <v>17.73307649972482</v>
      </c>
      <c r="I160" s="15" t="s">
        <v>318</v>
      </c>
      <c r="J160" s="16">
        <f>SUM(J161:J166)</f>
        <v>22711.08</v>
      </c>
      <c r="K160" s="16">
        <f>SUM(K161:K166)</f>
        <v>16161.33</v>
      </c>
      <c r="L160" s="16">
        <f>SUM(L161:L166)</f>
        <v>0</v>
      </c>
      <c r="M160" s="16">
        <f>SUM(M161:M166)</f>
        <v>-6549.7500000000009</v>
      </c>
      <c r="N160" s="17">
        <f t="shared" si="46"/>
        <v>1.405272957114297</v>
      </c>
      <c r="O160" s="15" t="s">
        <v>318</v>
      </c>
      <c r="P160" s="16">
        <f>SUM(P161:P166)</f>
        <v>16161.33</v>
      </c>
      <c r="Q160" s="16">
        <f>SUM(Q161:Q166)</f>
        <v>16161.33</v>
      </c>
      <c r="R160" s="16">
        <f>SUM(R161:R166)</f>
        <v>0</v>
      </c>
      <c r="S160" s="15" t="s">
        <v>318</v>
      </c>
      <c r="T160" s="16">
        <f t="shared" ref="T160:Y160" si="55">SUM(T161:T166)</f>
        <v>16161.33</v>
      </c>
      <c r="U160" s="16">
        <f t="shared" si="55"/>
        <v>22711.08</v>
      </c>
      <c r="V160" s="16">
        <f t="shared" si="55"/>
        <v>0</v>
      </c>
      <c r="W160" s="16">
        <f t="shared" si="55"/>
        <v>0</v>
      </c>
      <c r="X160" s="16">
        <f t="shared" si="55"/>
        <v>22711.08</v>
      </c>
      <c r="Y160" s="16">
        <f t="shared" si="55"/>
        <v>-6549.75</v>
      </c>
      <c r="Z160" s="17">
        <f t="shared" si="47"/>
        <v>-0.40527295711429689</v>
      </c>
      <c r="AA160" s="16"/>
    </row>
    <row r="161" spans="1:27" hidden="1" outlineLevel="1" x14ac:dyDescent="0.25">
      <c r="A161" t="s">
        <v>318</v>
      </c>
      <c r="B161" s="8" t="s">
        <v>318</v>
      </c>
      <c r="C161" s="8" t="s">
        <v>231</v>
      </c>
      <c r="D161" s="9">
        <v>2471.71</v>
      </c>
      <c r="E161" s="9">
        <v>0</v>
      </c>
      <c r="F161" s="9">
        <v>0</v>
      </c>
      <c r="G161" s="9">
        <v>-2471.71</v>
      </c>
      <c r="H161" s="7">
        <f t="shared" si="45"/>
        <v>0</v>
      </c>
      <c r="I161" s="8" t="s">
        <v>318</v>
      </c>
      <c r="J161" s="9">
        <v>4150.3</v>
      </c>
      <c r="K161" s="9">
        <v>2385</v>
      </c>
      <c r="L161" s="9">
        <v>0</v>
      </c>
      <c r="M161" s="9">
        <v>-1765.3</v>
      </c>
      <c r="N161" s="7">
        <f t="shared" si="46"/>
        <v>1.7401677148846961</v>
      </c>
      <c r="O161" s="8" t="s">
        <v>318</v>
      </c>
      <c r="P161" s="9">
        <v>2385</v>
      </c>
      <c r="Q161" s="9">
        <v>2385</v>
      </c>
      <c r="R161" s="9">
        <v>0</v>
      </c>
      <c r="S161" s="8" t="s">
        <v>318</v>
      </c>
      <c r="T161" s="9">
        <v>2385</v>
      </c>
      <c r="U161" s="9">
        <v>4150.3</v>
      </c>
      <c r="V161" s="8" t="s">
        <v>318</v>
      </c>
      <c r="W161" s="9">
        <v>0</v>
      </c>
      <c r="X161" s="9">
        <f t="shared" ref="X161:X166" si="56">U161+IF(V161 = "", 0, V161)+W161</f>
        <v>4150.3</v>
      </c>
      <c r="Y161" s="9">
        <f t="shared" ref="Y161:Y166" si="57">T161-X161</f>
        <v>-1765.3000000000002</v>
      </c>
      <c r="Z161" s="7">
        <f t="shared" si="47"/>
        <v>-0.74016771488469613</v>
      </c>
      <c r="AA161" s="8" t="s">
        <v>318</v>
      </c>
    </row>
    <row r="162" spans="1:27" hidden="1" outlineLevel="1" x14ac:dyDescent="0.25">
      <c r="A162" t="s">
        <v>318</v>
      </c>
      <c r="B162" s="8" t="s">
        <v>318</v>
      </c>
      <c r="C162" s="8" t="s">
        <v>232</v>
      </c>
      <c r="D162" s="9">
        <v>0</v>
      </c>
      <c r="E162" s="9">
        <v>0</v>
      </c>
      <c r="F162" s="9">
        <v>0</v>
      </c>
      <c r="G162" s="9">
        <v>0</v>
      </c>
      <c r="H162" s="7">
        <f t="shared" si="45"/>
        <v>0</v>
      </c>
      <c r="I162" s="8" t="s">
        <v>318</v>
      </c>
      <c r="J162" s="9">
        <v>403.29</v>
      </c>
      <c r="K162" s="9">
        <v>0</v>
      </c>
      <c r="L162" s="9">
        <v>0</v>
      </c>
      <c r="M162" s="9">
        <v>-403.29</v>
      </c>
      <c r="N162" s="7">
        <f t="shared" si="46"/>
        <v>0</v>
      </c>
      <c r="O162" s="8" t="s">
        <v>318</v>
      </c>
      <c r="P162" s="9">
        <v>0</v>
      </c>
      <c r="Q162" s="9">
        <v>0</v>
      </c>
      <c r="R162" s="9">
        <v>0</v>
      </c>
      <c r="S162" s="8" t="s">
        <v>318</v>
      </c>
      <c r="T162" s="9">
        <v>0</v>
      </c>
      <c r="U162" s="9">
        <v>403.29</v>
      </c>
      <c r="V162" s="8" t="s">
        <v>318</v>
      </c>
      <c r="W162" s="9">
        <v>0</v>
      </c>
      <c r="X162" s="9">
        <f t="shared" si="56"/>
        <v>403.29</v>
      </c>
      <c r="Y162" s="9">
        <f t="shared" si="57"/>
        <v>-403.29</v>
      </c>
      <c r="Z162" s="7">
        <f t="shared" si="47"/>
        <v>0</v>
      </c>
      <c r="AA162" s="8" t="s">
        <v>318</v>
      </c>
    </row>
    <row r="163" spans="1:27" hidden="1" outlineLevel="1" x14ac:dyDescent="0.25">
      <c r="A163" t="s">
        <v>318</v>
      </c>
      <c r="B163" s="8" t="s">
        <v>318</v>
      </c>
      <c r="C163" s="8" t="s">
        <v>233</v>
      </c>
      <c r="D163" s="9">
        <v>0</v>
      </c>
      <c r="E163" s="9">
        <v>0</v>
      </c>
      <c r="F163" s="9">
        <v>0</v>
      </c>
      <c r="G163" s="9">
        <v>0</v>
      </c>
      <c r="H163" s="7">
        <f t="shared" si="45"/>
        <v>0</v>
      </c>
      <c r="I163" s="8" t="s">
        <v>318</v>
      </c>
      <c r="J163" s="9">
        <v>180.47</v>
      </c>
      <c r="K163" s="9">
        <v>518</v>
      </c>
      <c r="L163" s="9">
        <v>0</v>
      </c>
      <c r="M163" s="9">
        <v>337.53</v>
      </c>
      <c r="N163" s="7">
        <f t="shared" si="46"/>
        <v>0.3483976833976834</v>
      </c>
      <c r="O163" s="8" t="s">
        <v>318</v>
      </c>
      <c r="P163" s="9">
        <v>518</v>
      </c>
      <c r="Q163" s="9">
        <v>518</v>
      </c>
      <c r="R163" s="9">
        <v>0</v>
      </c>
      <c r="S163" s="8" t="s">
        <v>318</v>
      </c>
      <c r="T163" s="9">
        <v>518</v>
      </c>
      <c r="U163" s="9">
        <v>180.47</v>
      </c>
      <c r="V163" s="8" t="s">
        <v>318</v>
      </c>
      <c r="W163" s="9">
        <v>0</v>
      </c>
      <c r="X163" s="9">
        <f t="shared" si="56"/>
        <v>180.47</v>
      </c>
      <c r="Y163" s="9">
        <f t="shared" si="57"/>
        <v>337.53</v>
      </c>
      <c r="Z163" s="7">
        <f t="shared" si="47"/>
        <v>0.6516023166023166</v>
      </c>
      <c r="AA163" s="8" t="s">
        <v>318</v>
      </c>
    </row>
    <row r="164" spans="1:27" hidden="1" outlineLevel="1" x14ac:dyDescent="0.25">
      <c r="A164" t="s">
        <v>318</v>
      </c>
      <c r="B164" s="8" t="s">
        <v>318</v>
      </c>
      <c r="C164" s="8" t="s">
        <v>235</v>
      </c>
      <c r="D164" s="9">
        <v>3650.28</v>
      </c>
      <c r="E164" s="9">
        <v>345.23</v>
      </c>
      <c r="F164" s="9">
        <v>0</v>
      </c>
      <c r="G164" s="9">
        <v>-3305.05</v>
      </c>
      <c r="H164" s="7">
        <f t="shared" si="45"/>
        <v>10.57347275729224</v>
      </c>
      <c r="I164" s="8" t="s">
        <v>318</v>
      </c>
      <c r="J164" s="9">
        <v>13937.02</v>
      </c>
      <c r="K164" s="9">
        <v>9258.35</v>
      </c>
      <c r="L164" s="9">
        <v>0</v>
      </c>
      <c r="M164" s="9">
        <v>-4678.67</v>
      </c>
      <c r="N164" s="7">
        <f t="shared" si="46"/>
        <v>1.5053459849757247</v>
      </c>
      <c r="O164" s="8" t="s">
        <v>318</v>
      </c>
      <c r="P164" s="9">
        <v>9258.35</v>
      </c>
      <c r="Q164" s="9">
        <v>9258.35</v>
      </c>
      <c r="R164" s="9">
        <v>0</v>
      </c>
      <c r="S164" s="8" t="s">
        <v>318</v>
      </c>
      <c r="T164" s="9">
        <v>9258.35</v>
      </c>
      <c r="U164" s="9">
        <v>13937.02</v>
      </c>
      <c r="V164" s="8" t="s">
        <v>318</v>
      </c>
      <c r="W164" s="9">
        <v>0</v>
      </c>
      <c r="X164" s="9">
        <f t="shared" si="56"/>
        <v>13937.02</v>
      </c>
      <c r="Y164" s="9">
        <f t="shared" si="57"/>
        <v>-4678.67</v>
      </c>
      <c r="Z164" s="7">
        <f t="shared" si="47"/>
        <v>-0.50534598497572458</v>
      </c>
      <c r="AA164" s="8" t="s">
        <v>318</v>
      </c>
    </row>
    <row r="165" spans="1:27" hidden="1" outlineLevel="1" x14ac:dyDescent="0.25">
      <c r="A165" t="s">
        <v>318</v>
      </c>
      <c r="B165" s="8" t="s">
        <v>318</v>
      </c>
      <c r="C165" s="8" t="s">
        <v>236</v>
      </c>
      <c r="D165" s="9">
        <v>0</v>
      </c>
      <c r="E165" s="9">
        <v>0</v>
      </c>
      <c r="F165" s="9">
        <v>0</v>
      </c>
      <c r="G165" s="9">
        <v>0</v>
      </c>
      <c r="H165" s="7">
        <f t="shared" si="45"/>
        <v>0</v>
      </c>
      <c r="I165" s="8" t="s">
        <v>318</v>
      </c>
      <c r="J165" s="9">
        <v>4000</v>
      </c>
      <c r="K165" s="9">
        <v>3999.98</v>
      </c>
      <c r="L165" s="9">
        <v>0</v>
      </c>
      <c r="M165" s="9">
        <v>-0.02</v>
      </c>
      <c r="N165" s="7">
        <f t="shared" si="46"/>
        <v>1.000005000025</v>
      </c>
      <c r="O165" s="8" t="s">
        <v>318</v>
      </c>
      <c r="P165" s="9">
        <v>3999.98</v>
      </c>
      <c r="Q165" s="9">
        <v>3999.98</v>
      </c>
      <c r="R165" s="9">
        <v>0</v>
      </c>
      <c r="S165" s="8" t="s">
        <v>318</v>
      </c>
      <c r="T165" s="9">
        <v>3999.98</v>
      </c>
      <c r="U165" s="9">
        <v>4000</v>
      </c>
      <c r="V165" s="8" t="s">
        <v>318</v>
      </c>
      <c r="W165" s="9">
        <v>0</v>
      </c>
      <c r="X165" s="9">
        <f t="shared" si="56"/>
        <v>4000</v>
      </c>
      <c r="Y165" s="9">
        <f t="shared" si="57"/>
        <v>-1.999999999998181E-2</v>
      </c>
      <c r="Z165" s="7">
        <f t="shared" si="47"/>
        <v>-5.0000250001204528E-6</v>
      </c>
      <c r="AA165" s="8" t="s">
        <v>318</v>
      </c>
    </row>
    <row r="166" spans="1:27" hidden="1" outlineLevel="1" x14ac:dyDescent="0.25">
      <c r="A166" t="s">
        <v>318</v>
      </c>
      <c r="B166" s="8" t="s">
        <v>318</v>
      </c>
      <c r="C166" s="8" t="s">
        <v>240</v>
      </c>
      <c r="D166" s="9">
        <v>0</v>
      </c>
      <c r="E166" s="9">
        <v>0</v>
      </c>
      <c r="F166" s="9">
        <v>0</v>
      </c>
      <c r="G166" s="9">
        <v>0</v>
      </c>
      <c r="H166" s="7">
        <f t="shared" ref="H166:H197" si="58">IF(E166&lt;&gt;0, (D166+F166)/E166, 0)</f>
        <v>0</v>
      </c>
      <c r="I166" s="8" t="s">
        <v>318</v>
      </c>
      <c r="J166" s="9">
        <v>40</v>
      </c>
      <c r="K166" s="9">
        <v>0</v>
      </c>
      <c r="L166" s="9">
        <v>0</v>
      </c>
      <c r="M166" s="9">
        <v>-40</v>
      </c>
      <c r="N166" s="7">
        <f t="shared" ref="N166:N197" si="59">IF(K166&lt;&gt;0, (J166+L166)/K166, 0)</f>
        <v>0</v>
      </c>
      <c r="O166" s="8" t="s">
        <v>318</v>
      </c>
      <c r="P166" s="9">
        <v>0</v>
      </c>
      <c r="Q166" s="9">
        <v>0</v>
      </c>
      <c r="R166" s="9">
        <v>0</v>
      </c>
      <c r="S166" s="8" t="s">
        <v>318</v>
      </c>
      <c r="T166" s="9">
        <v>0</v>
      </c>
      <c r="U166" s="9">
        <v>40</v>
      </c>
      <c r="V166" s="8" t="s">
        <v>318</v>
      </c>
      <c r="W166" s="9">
        <v>0</v>
      </c>
      <c r="X166" s="9">
        <f t="shared" si="56"/>
        <v>40</v>
      </c>
      <c r="Y166" s="9">
        <f t="shared" si="57"/>
        <v>-40</v>
      </c>
      <c r="Z166" s="7">
        <f t="shared" ref="Z166:Z197" si="60">IF(T166&lt;&gt;0, Y166/T166, 0)</f>
        <v>0</v>
      </c>
      <c r="AA166" s="8" t="s">
        <v>318</v>
      </c>
    </row>
    <row r="167" spans="1:27" collapsed="1" x14ac:dyDescent="0.25">
      <c r="A167" t="s">
        <v>318</v>
      </c>
      <c r="B167" s="25" t="s">
        <v>241</v>
      </c>
      <c r="C167" s="25"/>
      <c r="D167" s="16">
        <f>SUM(D168:D179)</f>
        <v>179.51</v>
      </c>
      <c r="E167" s="16">
        <f>SUM(E168:E179)</f>
        <v>423.59</v>
      </c>
      <c r="F167" s="16">
        <f>SUM(F168:F179)</f>
        <v>0</v>
      </c>
      <c r="G167" s="16">
        <f>SUM(G168:G179)</f>
        <v>244.07999999999998</v>
      </c>
      <c r="H167" s="17">
        <f t="shared" si="58"/>
        <v>0.42378243112443637</v>
      </c>
      <c r="I167" s="15" t="s">
        <v>318</v>
      </c>
      <c r="J167" s="16">
        <f>SUM(J168:J179)</f>
        <v>20371.21</v>
      </c>
      <c r="K167" s="16">
        <f>SUM(K168:K179)</f>
        <v>21364.82</v>
      </c>
      <c r="L167" s="16">
        <f>SUM(L168:L179)</f>
        <v>0</v>
      </c>
      <c r="M167" s="16">
        <f>SUM(M168:M179)</f>
        <v>993.61</v>
      </c>
      <c r="N167" s="17">
        <f t="shared" si="59"/>
        <v>0.95349317242083009</v>
      </c>
      <c r="O167" s="15" t="s">
        <v>318</v>
      </c>
      <c r="P167" s="16">
        <f>SUM(P168:P179)</f>
        <v>19110.740000000002</v>
      </c>
      <c r="Q167" s="16">
        <f>SUM(Q168:Q179)</f>
        <v>21364.82</v>
      </c>
      <c r="R167" s="16">
        <f>SUM(R168:R179)</f>
        <v>-2254.08</v>
      </c>
      <c r="S167" s="15" t="s">
        <v>318</v>
      </c>
      <c r="T167" s="16">
        <f t="shared" ref="T167:Y167" si="61">SUM(T168:T179)</f>
        <v>21364.82</v>
      </c>
      <c r="U167" s="16">
        <f t="shared" si="61"/>
        <v>20371.21</v>
      </c>
      <c r="V167" s="16">
        <f t="shared" si="61"/>
        <v>0</v>
      </c>
      <c r="W167" s="16">
        <f t="shared" si="61"/>
        <v>0</v>
      </c>
      <c r="X167" s="16">
        <f t="shared" si="61"/>
        <v>20371.21</v>
      </c>
      <c r="Y167" s="16">
        <f t="shared" si="61"/>
        <v>993.61000000000013</v>
      </c>
      <c r="Z167" s="17">
        <f t="shared" si="60"/>
        <v>4.6506827579169872E-2</v>
      </c>
      <c r="AA167" s="16"/>
    </row>
    <row r="168" spans="1:27" hidden="1" outlineLevel="1" x14ac:dyDescent="0.25">
      <c r="A168" t="s">
        <v>318</v>
      </c>
      <c r="B168" s="8" t="s">
        <v>318</v>
      </c>
      <c r="C168" s="8" t="s">
        <v>242</v>
      </c>
      <c r="D168" s="9">
        <v>0</v>
      </c>
      <c r="E168" s="9">
        <v>0</v>
      </c>
      <c r="F168" s="9">
        <v>0</v>
      </c>
      <c r="G168" s="9">
        <v>0</v>
      </c>
      <c r="H168" s="7">
        <f t="shared" si="58"/>
        <v>0</v>
      </c>
      <c r="I168" s="8" t="s">
        <v>318</v>
      </c>
      <c r="J168" s="9">
        <v>7510</v>
      </c>
      <c r="K168" s="9">
        <v>5950</v>
      </c>
      <c r="L168" s="9">
        <v>0</v>
      </c>
      <c r="M168" s="9">
        <v>-1560</v>
      </c>
      <c r="N168" s="7">
        <f t="shared" si="59"/>
        <v>1.2621848739495798</v>
      </c>
      <c r="O168" s="8" t="s">
        <v>318</v>
      </c>
      <c r="P168" s="9">
        <v>3332</v>
      </c>
      <c r="Q168" s="9">
        <v>5950</v>
      </c>
      <c r="R168" s="9">
        <v>-2618</v>
      </c>
      <c r="S168" s="8" t="s">
        <v>318</v>
      </c>
      <c r="T168" s="9">
        <v>5950</v>
      </c>
      <c r="U168" s="9">
        <v>7510</v>
      </c>
      <c r="V168" s="8" t="s">
        <v>318</v>
      </c>
      <c r="W168" s="9">
        <v>0</v>
      </c>
      <c r="X168" s="9">
        <f t="shared" ref="X168:X179" si="62">U168+IF(V168 = "", 0, V168)+W168</f>
        <v>7510</v>
      </c>
      <c r="Y168" s="9">
        <f t="shared" ref="Y168:Y179" si="63">T168-X168</f>
        <v>-1560</v>
      </c>
      <c r="Z168" s="7">
        <f t="shared" si="60"/>
        <v>-0.26218487394957984</v>
      </c>
      <c r="AA168" s="8" t="s">
        <v>318</v>
      </c>
    </row>
    <row r="169" spans="1:27" hidden="1" outlineLevel="1" x14ac:dyDescent="0.25">
      <c r="A169" t="s">
        <v>318</v>
      </c>
      <c r="B169" s="8" t="s">
        <v>318</v>
      </c>
      <c r="C169" s="8" t="s">
        <v>243</v>
      </c>
      <c r="D169" s="9">
        <v>0</v>
      </c>
      <c r="E169" s="9">
        <v>0</v>
      </c>
      <c r="F169" s="9">
        <v>0</v>
      </c>
      <c r="G169" s="9">
        <v>0</v>
      </c>
      <c r="H169" s="7">
        <f t="shared" si="58"/>
        <v>0</v>
      </c>
      <c r="I169" s="8" t="s">
        <v>318</v>
      </c>
      <c r="J169" s="9">
        <v>2800</v>
      </c>
      <c r="K169" s="9">
        <v>3000</v>
      </c>
      <c r="L169" s="9">
        <v>0</v>
      </c>
      <c r="M169" s="9">
        <v>200</v>
      </c>
      <c r="N169" s="7">
        <f t="shared" si="59"/>
        <v>0.93333333333333335</v>
      </c>
      <c r="O169" s="8" t="s">
        <v>318</v>
      </c>
      <c r="P169" s="9">
        <v>3100</v>
      </c>
      <c r="Q169" s="9">
        <v>3000</v>
      </c>
      <c r="R169" s="9">
        <v>100</v>
      </c>
      <c r="S169" s="8" t="s">
        <v>318</v>
      </c>
      <c r="T169" s="9">
        <v>3000</v>
      </c>
      <c r="U169" s="9">
        <v>2800</v>
      </c>
      <c r="V169" s="8" t="s">
        <v>318</v>
      </c>
      <c r="W169" s="9">
        <v>0</v>
      </c>
      <c r="X169" s="9">
        <f t="shared" si="62"/>
        <v>2800</v>
      </c>
      <c r="Y169" s="9">
        <f t="shared" si="63"/>
        <v>200</v>
      </c>
      <c r="Z169" s="7">
        <f t="shared" si="60"/>
        <v>6.6666666666666666E-2</v>
      </c>
      <c r="AA169" s="8" t="s">
        <v>318</v>
      </c>
    </row>
    <row r="170" spans="1:27" hidden="1" outlineLevel="1" x14ac:dyDescent="0.25">
      <c r="A170" t="s">
        <v>318</v>
      </c>
      <c r="B170" s="8" t="s">
        <v>318</v>
      </c>
      <c r="C170" s="8" t="s">
        <v>244</v>
      </c>
      <c r="D170" s="9">
        <v>0</v>
      </c>
      <c r="E170" s="9">
        <v>0</v>
      </c>
      <c r="F170" s="9">
        <v>0</v>
      </c>
      <c r="G170" s="9">
        <v>0</v>
      </c>
      <c r="H170" s="7">
        <f t="shared" si="58"/>
        <v>0</v>
      </c>
      <c r="I170" s="8" t="s">
        <v>318</v>
      </c>
      <c r="J170" s="9">
        <v>33</v>
      </c>
      <c r="K170" s="9">
        <v>0</v>
      </c>
      <c r="L170" s="9">
        <v>0</v>
      </c>
      <c r="M170" s="9">
        <v>-33</v>
      </c>
      <c r="N170" s="7">
        <f t="shared" si="59"/>
        <v>0</v>
      </c>
      <c r="O170" s="8" t="s">
        <v>318</v>
      </c>
      <c r="P170" s="9">
        <v>0</v>
      </c>
      <c r="Q170" s="9">
        <v>0</v>
      </c>
      <c r="R170" s="9">
        <v>0</v>
      </c>
      <c r="S170" s="8" t="s">
        <v>318</v>
      </c>
      <c r="T170" s="9">
        <v>0</v>
      </c>
      <c r="U170" s="9">
        <v>33</v>
      </c>
      <c r="V170" s="8" t="s">
        <v>318</v>
      </c>
      <c r="W170" s="9">
        <v>0</v>
      </c>
      <c r="X170" s="9">
        <f t="shared" si="62"/>
        <v>33</v>
      </c>
      <c r="Y170" s="9">
        <f t="shared" si="63"/>
        <v>-33</v>
      </c>
      <c r="Z170" s="7">
        <f t="shared" si="60"/>
        <v>0</v>
      </c>
      <c r="AA170" s="8" t="s">
        <v>318</v>
      </c>
    </row>
    <row r="171" spans="1:27" hidden="1" outlineLevel="1" x14ac:dyDescent="0.25">
      <c r="A171" t="s">
        <v>318</v>
      </c>
      <c r="B171" s="8" t="s">
        <v>318</v>
      </c>
      <c r="C171" s="8" t="s">
        <v>245</v>
      </c>
      <c r="D171" s="9">
        <v>0</v>
      </c>
      <c r="E171" s="9">
        <v>0</v>
      </c>
      <c r="F171" s="9">
        <v>0</v>
      </c>
      <c r="G171" s="9">
        <v>0</v>
      </c>
      <c r="H171" s="7">
        <f t="shared" si="58"/>
        <v>0</v>
      </c>
      <c r="I171" s="8" t="s">
        <v>318</v>
      </c>
      <c r="J171" s="9">
        <v>2951.43</v>
      </c>
      <c r="K171" s="9">
        <v>3849.99</v>
      </c>
      <c r="L171" s="9">
        <v>0</v>
      </c>
      <c r="M171" s="9">
        <v>898.56</v>
      </c>
      <c r="N171" s="7">
        <f t="shared" si="59"/>
        <v>0.76660718599269084</v>
      </c>
      <c r="O171" s="8" t="s">
        <v>318</v>
      </c>
      <c r="P171" s="9">
        <v>3949.99</v>
      </c>
      <c r="Q171" s="9">
        <v>3849.99</v>
      </c>
      <c r="R171" s="9">
        <v>100</v>
      </c>
      <c r="S171" s="8" t="s">
        <v>318</v>
      </c>
      <c r="T171" s="9">
        <v>3849.99</v>
      </c>
      <c r="U171" s="9">
        <v>2951.43</v>
      </c>
      <c r="V171" s="8" t="s">
        <v>318</v>
      </c>
      <c r="W171" s="9">
        <v>0</v>
      </c>
      <c r="X171" s="9">
        <f t="shared" si="62"/>
        <v>2951.43</v>
      </c>
      <c r="Y171" s="9">
        <f t="shared" si="63"/>
        <v>898.56</v>
      </c>
      <c r="Z171" s="7">
        <f t="shared" si="60"/>
        <v>0.2333928140073091</v>
      </c>
      <c r="AA171" s="8" t="s">
        <v>318</v>
      </c>
    </row>
    <row r="172" spans="1:27" hidden="1" outlineLevel="1" x14ac:dyDescent="0.25">
      <c r="A172" t="s">
        <v>318</v>
      </c>
      <c r="B172" s="8" t="s">
        <v>318</v>
      </c>
      <c r="C172" s="8" t="s">
        <v>258</v>
      </c>
      <c r="D172" s="9">
        <v>0</v>
      </c>
      <c r="E172" s="9">
        <v>0</v>
      </c>
      <c r="F172" s="9">
        <v>0</v>
      </c>
      <c r="G172" s="9">
        <v>0</v>
      </c>
      <c r="H172" s="7">
        <f t="shared" si="58"/>
        <v>0</v>
      </c>
      <c r="I172" s="8" t="s">
        <v>318</v>
      </c>
      <c r="J172" s="9">
        <v>375.3</v>
      </c>
      <c r="K172" s="9">
        <v>0</v>
      </c>
      <c r="L172" s="9">
        <v>0</v>
      </c>
      <c r="M172" s="9">
        <v>-375.3</v>
      </c>
      <c r="N172" s="7">
        <f t="shared" si="59"/>
        <v>0</v>
      </c>
      <c r="O172" s="8" t="s">
        <v>318</v>
      </c>
      <c r="P172" s="9">
        <v>0</v>
      </c>
      <c r="Q172" s="9">
        <v>0</v>
      </c>
      <c r="R172" s="9">
        <v>0</v>
      </c>
      <c r="S172" s="8" t="s">
        <v>318</v>
      </c>
      <c r="T172" s="9">
        <v>0</v>
      </c>
      <c r="U172" s="9">
        <v>375.3</v>
      </c>
      <c r="V172" s="8" t="s">
        <v>318</v>
      </c>
      <c r="W172" s="9">
        <v>0</v>
      </c>
      <c r="X172" s="9">
        <f t="shared" si="62"/>
        <v>375.3</v>
      </c>
      <c r="Y172" s="9">
        <f t="shared" si="63"/>
        <v>-375.3</v>
      </c>
      <c r="Z172" s="7">
        <f t="shared" si="60"/>
        <v>0</v>
      </c>
      <c r="AA172" s="8" t="s">
        <v>318</v>
      </c>
    </row>
    <row r="173" spans="1:27" hidden="1" outlineLevel="1" x14ac:dyDescent="0.25">
      <c r="A173" t="s">
        <v>318</v>
      </c>
      <c r="B173" s="8" t="s">
        <v>318</v>
      </c>
      <c r="C173" s="8" t="s">
        <v>247</v>
      </c>
      <c r="D173" s="9">
        <v>0</v>
      </c>
      <c r="E173" s="9">
        <v>0</v>
      </c>
      <c r="F173" s="9">
        <v>0</v>
      </c>
      <c r="G173" s="9">
        <v>0</v>
      </c>
      <c r="H173" s="7">
        <f t="shared" si="58"/>
        <v>0</v>
      </c>
      <c r="I173" s="8" t="s">
        <v>318</v>
      </c>
      <c r="J173" s="9">
        <v>16.66</v>
      </c>
      <c r="K173" s="9">
        <v>135</v>
      </c>
      <c r="L173" s="9">
        <v>0</v>
      </c>
      <c r="M173" s="9">
        <v>118.34</v>
      </c>
      <c r="N173" s="7">
        <f t="shared" si="59"/>
        <v>0.12340740740740741</v>
      </c>
      <c r="O173" s="8" t="s">
        <v>318</v>
      </c>
      <c r="P173" s="9">
        <v>190.4</v>
      </c>
      <c r="Q173" s="9">
        <v>135</v>
      </c>
      <c r="R173" s="9">
        <v>55.4</v>
      </c>
      <c r="S173" s="8" t="s">
        <v>318</v>
      </c>
      <c r="T173" s="9">
        <v>135</v>
      </c>
      <c r="U173" s="9">
        <v>16.66</v>
      </c>
      <c r="V173" s="8" t="s">
        <v>318</v>
      </c>
      <c r="W173" s="9">
        <v>0</v>
      </c>
      <c r="X173" s="9">
        <f t="shared" si="62"/>
        <v>16.66</v>
      </c>
      <c r="Y173" s="9">
        <f t="shared" si="63"/>
        <v>118.34</v>
      </c>
      <c r="Z173" s="7">
        <f t="shared" si="60"/>
        <v>0.87659259259259259</v>
      </c>
      <c r="AA173" s="8" t="s">
        <v>318</v>
      </c>
    </row>
    <row r="174" spans="1:27" hidden="1" outlineLevel="1" x14ac:dyDescent="0.25">
      <c r="A174" t="s">
        <v>318</v>
      </c>
      <c r="B174" s="8" t="s">
        <v>318</v>
      </c>
      <c r="C174" s="8" t="s">
        <v>248</v>
      </c>
      <c r="D174" s="9">
        <v>133.86000000000001</v>
      </c>
      <c r="E174" s="9">
        <v>104.64</v>
      </c>
      <c r="F174" s="9">
        <v>0</v>
      </c>
      <c r="G174" s="9">
        <v>-29.22</v>
      </c>
      <c r="H174" s="7">
        <f t="shared" si="58"/>
        <v>1.2792431192660552</v>
      </c>
      <c r="I174" s="8" t="s">
        <v>318</v>
      </c>
      <c r="J174" s="9">
        <v>1322.22</v>
      </c>
      <c r="K174" s="9">
        <v>1255.6300000000001</v>
      </c>
      <c r="L174" s="9">
        <v>0</v>
      </c>
      <c r="M174" s="9">
        <v>-66.59</v>
      </c>
      <c r="N174" s="7">
        <f t="shared" si="59"/>
        <v>1.0530331387431009</v>
      </c>
      <c r="O174" s="8" t="s">
        <v>318</v>
      </c>
      <c r="P174" s="9">
        <v>1255.6300000000001</v>
      </c>
      <c r="Q174" s="9">
        <v>1255.6300000000001</v>
      </c>
      <c r="R174" s="9">
        <v>0</v>
      </c>
      <c r="S174" s="8" t="s">
        <v>318</v>
      </c>
      <c r="T174" s="9">
        <v>1255.6300000000001</v>
      </c>
      <c r="U174" s="9">
        <v>1322.22</v>
      </c>
      <c r="V174" s="8" t="s">
        <v>318</v>
      </c>
      <c r="W174" s="9">
        <v>0</v>
      </c>
      <c r="X174" s="9">
        <f t="shared" si="62"/>
        <v>1322.22</v>
      </c>
      <c r="Y174" s="9">
        <f t="shared" si="63"/>
        <v>-66.589999999999918</v>
      </c>
      <c r="Z174" s="7">
        <f t="shared" si="60"/>
        <v>-5.3033138743101005E-2</v>
      </c>
      <c r="AA174" s="8" t="s">
        <v>318</v>
      </c>
    </row>
    <row r="175" spans="1:27" hidden="1" outlineLevel="1" x14ac:dyDescent="0.25">
      <c r="A175" t="s">
        <v>318</v>
      </c>
      <c r="B175" s="8" t="s">
        <v>318</v>
      </c>
      <c r="C175" s="8" t="s">
        <v>249</v>
      </c>
      <c r="D175" s="9">
        <v>0</v>
      </c>
      <c r="E175" s="9">
        <v>0</v>
      </c>
      <c r="F175" s="9">
        <v>0</v>
      </c>
      <c r="G175" s="9">
        <v>0</v>
      </c>
      <c r="H175" s="7">
        <f t="shared" si="58"/>
        <v>0</v>
      </c>
      <c r="I175" s="8" t="s">
        <v>318</v>
      </c>
      <c r="J175" s="9">
        <v>39.159999999999997</v>
      </c>
      <c r="K175" s="9">
        <v>0</v>
      </c>
      <c r="L175" s="9">
        <v>0</v>
      </c>
      <c r="M175" s="9">
        <v>-39.159999999999997</v>
      </c>
      <c r="N175" s="7">
        <f t="shared" si="59"/>
        <v>0</v>
      </c>
      <c r="O175" s="8" t="s">
        <v>318</v>
      </c>
      <c r="P175" s="9">
        <v>0</v>
      </c>
      <c r="Q175" s="9">
        <v>0</v>
      </c>
      <c r="R175" s="9">
        <v>0</v>
      </c>
      <c r="S175" s="8" t="s">
        <v>318</v>
      </c>
      <c r="T175" s="9">
        <v>0</v>
      </c>
      <c r="U175" s="9">
        <v>39.159999999999997</v>
      </c>
      <c r="V175" s="8" t="s">
        <v>318</v>
      </c>
      <c r="W175" s="9">
        <v>0</v>
      </c>
      <c r="X175" s="9">
        <f t="shared" si="62"/>
        <v>39.159999999999997</v>
      </c>
      <c r="Y175" s="9">
        <f t="shared" si="63"/>
        <v>-39.159999999999997</v>
      </c>
      <c r="Z175" s="7">
        <f t="shared" si="60"/>
        <v>0</v>
      </c>
      <c r="AA175" s="8" t="s">
        <v>318</v>
      </c>
    </row>
    <row r="176" spans="1:27" hidden="1" outlineLevel="1" x14ac:dyDescent="0.25">
      <c r="A176" t="s">
        <v>318</v>
      </c>
      <c r="B176" s="8" t="s">
        <v>318</v>
      </c>
      <c r="C176" s="8" t="s">
        <v>251</v>
      </c>
      <c r="D176" s="9">
        <v>28.82</v>
      </c>
      <c r="E176" s="9">
        <v>0</v>
      </c>
      <c r="F176" s="9">
        <v>0</v>
      </c>
      <c r="G176" s="9">
        <v>-28.82</v>
      </c>
      <c r="H176" s="7">
        <f t="shared" si="58"/>
        <v>0</v>
      </c>
      <c r="I176" s="8" t="s">
        <v>318</v>
      </c>
      <c r="J176" s="9">
        <v>587.29</v>
      </c>
      <c r="K176" s="9">
        <v>1000</v>
      </c>
      <c r="L176" s="9">
        <v>0</v>
      </c>
      <c r="M176" s="9">
        <v>412.71</v>
      </c>
      <c r="N176" s="7">
        <f t="shared" si="59"/>
        <v>0.58728999999999998</v>
      </c>
      <c r="O176" s="8" t="s">
        <v>318</v>
      </c>
      <c r="P176" s="9">
        <v>1108.52</v>
      </c>
      <c r="Q176" s="9">
        <v>1000</v>
      </c>
      <c r="R176" s="9">
        <v>108.52</v>
      </c>
      <c r="S176" s="8" t="s">
        <v>318</v>
      </c>
      <c r="T176" s="9">
        <v>1000</v>
      </c>
      <c r="U176" s="9">
        <v>587.29</v>
      </c>
      <c r="V176" s="8" t="s">
        <v>318</v>
      </c>
      <c r="W176" s="9">
        <v>0</v>
      </c>
      <c r="X176" s="9">
        <f t="shared" si="62"/>
        <v>587.29</v>
      </c>
      <c r="Y176" s="9">
        <f t="shared" si="63"/>
        <v>412.71000000000004</v>
      </c>
      <c r="Z176" s="7">
        <f t="shared" si="60"/>
        <v>0.41271000000000002</v>
      </c>
      <c r="AA176" s="8" t="s">
        <v>318</v>
      </c>
    </row>
    <row r="177" spans="1:27" hidden="1" outlineLevel="1" x14ac:dyDescent="0.25">
      <c r="A177" t="s">
        <v>318</v>
      </c>
      <c r="B177" s="8" t="s">
        <v>318</v>
      </c>
      <c r="C177" s="8" t="s">
        <v>252</v>
      </c>
      <c r="D177" s="9">
        <v>16.829999999999998</v>
      </c>
      <c r="E177" s="9">
        <v>0</v>
      </c>
      <c r="F177" s="9">
        <v>0</v>
      </c>
      <c r="G177" s="9">
        <v>-16.829999999999998</v>
      </c>
      <c r="H177" s="7">
        <f t="shared" si="58"/>
        <v>0</v>
      </c>
      <c r="I177" s="8" t="s">
        <v>318</v>
      </c>
      <c r="J177" s="9">
        <v>1599.8</v>
      </c>
      <c r="K177" s="9">
        <v>1346.8</v>
      </c>
      <c r="L177" s="9">
        <v>0</v>
      </c>
      <c r="M177" s="9">
        <v>-253</v>
      </c>
      <c r="N177" s="7">
        <f t="shared" si="59"/>
        <v>1.1878526878526878</v>
      </c>
      <c r="O177" s="8" t="s">
        <v>318</v>
      </c>
      <c r="P177" s="9">
        <v>1346.8</v>
      </c>
      <c r="Q177" s="9">
        <v>1346.8</v>
      </c>
      <c r="R177" s="9">
        <v>0</v>
      </c>
      <c r="S177" s="8" t="s">
        <v>318</v>
      </c>
      <c r="T177" s="9">
        <v>1346.8</v>
      </c>
      <c r="U177" s="9">
        <v>1599.8</v>
      </c>
      <c r="V177" s="8" t="s">
        <v>318</v>
      </c>
      <c r="W177" s="9">
        <v>0</v>
      </c>
      <c r="X177" s="9">
        <f t="shared" si="62"/>
        <v>1599.8</v>
      </c>
      <c r="Y177" s="9">
        <f t="shared" si="63"/>
        <v>-253</v>
      </c>
      <c r="Z177" s="7">
        <f t="shared" si="60"/>
        <v>-0.18785268785268786</v>
      </c>
      <c r="AA177" s="8" t="s">
        <v>318</v>
      </c>
    </row>
    <row r="178" spans="1:27" hidden="1" outlineLevel="1" x14ac:dyDescent="0.25">
      <c r="A178" t="s">
        <v>318</v>
      </c>
      <c r="B178" s="8" t="s">
        <v>318</v>
      </c>
      <c r="C178" s="8" t="s">
        <v>259</v>
      </c>
      <c r="D178" s="9">
        <v>0</v>
      </c>
      <c r="E178" s="9">
        <v>0</v>
      </c>
      <c r="F178" s="9">
        <v>0</v>
      </c>
      <c r="G178" s="9">
        <v>0</v>
      </c>
      <c r="H178" s="7">
        <f t="shared" si="58"/>
        <v>0</v>
      </c>
      <c r="I178" s="8" t="s">
        <v>318</v>
      </c>
      <c r="J178" s="9">
        <v>-97.91</v>
      </c>
      <c r="K178" s="9">
        <v>1000</v>
      </c>
      <c r="L178" s="9">
        <v>0</v>
      </c>
      <c r="M178" s="9">
        <v>1097.9100000000001</v>
      </c>
      <c r="N178" s="7">
        <f t="shared" si="59"/>
        <v>-9.7909999999999997E-2</v>
      </c>
      <c r="O178" s="8" t="s">
        <v>318</v>
      </c>
      <c r="P178" s="9">
        <v>1000</v>
      </c>
      <c r="Q178" s="9">
        <v>1000</v>
      </c>
      <c r="R178" s="9">
        <v>0</v>
      </c>
      <c r="S178" s="8" t="s">
        <v>318</v>
      </c>
      <c r="T178" s="9">
        <v>1000</v>
      </c>
      <c r="U178" s="9">
        <v>-97.91</v>
      </c>
      <c r="V178" s="8" t="s">
        <v>318</v>
      </c>
      <c r="W178" s="9">
        <v>0</v>
      </c>
      <c r="X178" s="9">
        <f t="shared" si="62"/>
        <v>-97.91</v>
      </c>
      <c r="Y178" s="9">
        <f t="shared" si="63"/>
        <v>1097.9100000000001</v>
      </c>
      <c r="Z178" s="7">
        <f t="shared" si="60"/>
        <v>1.0979100000000002</v>
      </c>
      <c r="AA178" s="8" t="s">
        <v>318</v>
      </c>
    </row>
    <row r="179" spans="1:27" hidden="1" outlineLevel="1" x14ac:dyDescent="0.25">
      <c r="A179" t="s">
        <v>318</v>
      </c>
      <c r="B179" s="8" t="s">
        <v>318</v>
      </c>
      <c r="C179" s="8" t="s">
        <v>253</v>
      </c>
      <c r="D179" s="9">
        <v>0</v>
      </c>
      <c r="E179" s="9">
        <v>318.95</v>
      </c>
      <c r="F179" s="9">
        <v>0</v>
      </c>
      <c r="G179" s="9">
        <v>318.95</v>
      </c>
      <c r="H179" s="7">
        <f t="shared" si="58"/>
        <v>0</v>
      </c>
      <c r="I179" s="8" t="s">
        <v>318</v>
      </c>
      <c r="J179" s="9">
        <v>3234.26</v>
      </c>
      <c r="K179" s="9">
        <v>3827.4</v>
      </c>
      <c r="L179" s="9">
        <v>0</v>
      </c>
      <c r="M179" s="9">
        <v>593.14</v>
      </c>
      <c r="N179" s="7">
        <f t="shared" si="59"/>
        <v>0.84502795631499195</v>
      </c>
      <c r="O179" s="8" t="s">
        <v>318</v>
      </c>
      <c r="P179" s="9">
        <v>3827.4</v>
      </c>
      <c r="Q179" s="9">
        <v>3827.4</v>
      </c>
      <c r="R179" s="9">
        <v>0</v>
      </c>
      <c r="S179" s="8" t="s">
        <v>318</v>
      </c>
      <c r="T179" s="9">
        <v>3827.4</v>
      </c>
      <c r="U179" s="9">
        <v>3234.26</v>
      </c>
      <c r="V179" s="8" t="s">
        <v>318</v>
      </c>
      <c r="W179" s="9">
        <v>0</v>
      </c>
      <c r="X179" s="9">
        <f t="shared" si="62"/>
        <v>3234.26</v>
      </c>
      <c r="Y179" s="9">
        <f t="shared" si="63"/>
        <v>593.13999999999987</v>
      </c>
      <c r="Z179" s="7">
        <f t="shared" si="60"/>
        <v>0.15497204368500805</v>
      </c>
      <c r="AA179" s="8" t="s">
        <v>318</v>
      </c>
    </row>
    <row r="180" spans="1:27" collapsed="1" x14ac:dyDescent="0.25">
      <c r="A180" t="s">
        <v>318</v>
      </c>
      <c r="B180" s="25" t="s">
        <v>271</v>
      </c>
      <c r="C180" s="25"/>
      <c r="D180" s="16">
        <f>SUM(D181:D193)</f>
        <v>648.99</v>
      </c>
      <c r="E180" s="16">
        <f>SUM(E181:E193)</f>
        <v>370</v>
      </c>
      <c r="F180" s="16">
        <f>SUM(F181:F193)</f>
        <v>0</v>
      </c>
      <c r="G180" s="16">
        <f>SUM(G181:G193)</f>
        <v>-278.99</v>
      </c>
      <c r="H180" s="17">
        <f t="shared" si="58"/>
        <v>1.7540270270270271</v>
      </c>
      <c r="I180" s="15" t="s">
        <v>318</v>
      </c>
      <c r="J180" s="16">
        <f>SUM(J181:J193)</f>
        <v>38909.210000000006</v>
      </c>
      <c r="K180" s="16">
        <f>SUM(K181:K193)</f>
        <v>32287.179999999997</v>
      </c>
      <c r="L180" s="16">
        <f>SUM(L181:L193)</f>
        <v>0</v>
      </c>
      <c r="M180" s="16">
        <f>SUM(M181:M193)</f>
        <v>-6622.0300000000007</v>
      </c>
      <c r="N180" s="17">
        <f t="shared" si="59"/>
        <v>1.2050978128161087</v>
      </c>
      <c r="O180" s="15" t="s">
        <v>318</v>
      </c>
      <c r="P180" s="16">
        <f>SUM(P181:P193)</f>
        <v>32593.379999999997</v>
      </c>
      <c r="Q180" s="16">
        <f>SUM(Q181:Q193)</f>
        <v>32287.179999999997</v>
      </c>
      <c r="R180" s="16">
        <f>SUM(R181:R193)</f>
        <v>306.2</v>
      </c>
      <c r="S180" s="15" t="s">
        <v>318</v>
      </c>
      <c r="T180" s="16">
        <f t="shared" ref="T180:Y180" si="64">SUM(T181:T193)</f>
        <v>32287.179999999997</v>
      </c>
      <c r="U180" s="16">
        <f t="shared" si="64"/>
        <v>38909.210000000006</v>
      </c>
      <c r="V180" s="16">
        <f t="shared" si="64"/>
        <v>0</v>
      </c>
      <c r="W180" s="16">
        <f t="shared" si="64"/>
        <v>0</v>
      </c>
      <c r="X180" s="16">
        <f t="shared" si="64"/>
        <v>38909.210000000006</v>
      </c>
      <c r="Y180" s="16">
        <f t="shared" si="64"/>
        <v>-6622.0300000000025</v>
      </c>
      <c r="Z180" s="17">
        <f t="shared" si="60"/>
        <v>-0.20509781281610853</v>
      </c>
      <c r="AA180" s="16"/>
    </row>
    <row r="181" spans="1:27" hidden="1" outlineLevel="1" x14ac:dyDescent="0.25">
      <c r="A181" t="s">
        <v>318</v>
      </c>
      <c r="B181" s="8" t="s">
        <v>318</v>
      </c>
      <c r="C181" s="8" t="s">
        <v>272</v>
      </c>
      <c r="D181" s="9">
        <v>0</v>
      </c>
      <c r="E181" s="9">
        <v>0</v>
      </c>
      <c r="F181" s="9">
        <v>0</v>
      </c>
      <c r="G181" s="9">
        <v>0</v>
      </c>
      <c r="H181" s="7">
        <f t="shared" si="58"/>
        <v>0</v>
      </c>
      <c r="I181" s="8" t="s">
        <v>318</v>
      </c>
      <c r="J181" s="9">
        <v>2014.94</v>
      </c>
      <c r="K181" s="9">
        <v>1979.8</v>
      </c>
      <c r="L181" s="9">
        <v>0</v>
      </c>
      <c r="M181" s="9">
        <v>-35.14</v>
      </c>
      <c r="N181" s="7">
        <f t="shared" si="59"/>
        <v>1.0177492676027882</v>
      </c>
      <c r="O181" s="8" t="s">
        <v>318</v>
      </c>
      <c r="P181" s="9">
        <v>1979.8</v>
      </c>
      <c r="Q181" s="9">
        <v>1979.8</v>
      </c>
      <c r="R181" s="9">
        <v>0</v>
      </c>
      <c r="S181" s="8" t="s">
        <v>318</v>
      </c>
      <c r="T181" s="9">
        <v>1979.8</v>
      </c>
      <c r="U181" s="9">
        <v>2014.94</v>
      </c>
      <c r="V181" s="8" t="s">
        <v>318</v>
      </c>
      <c r="W181" s="9">
        <v>0</v>
      </c>
      <c r="X181" s="9">
        <f t="shared" ref="X181:X193" si="65">U181+IF(V181 = "", 0, V181)+W181</f>
        <v>2014.94</v>
      </c>
      <c r="Y181" s="9">
        <f t="shared" ref="Y181:Y193" si="66">T181-X181</f>
        <v>-35.1400000000001</v>
      </c>
      <c r="Z181" s="7">
        <f t="shared" si="60"/>
        <v>-1.7749267602788211E-2</v>
      </c>
      <c r="AA181" s="8" t="s">
        <v>318</v>
      </c>
    </row>
    <row r="182" spans="1:27" hidden="1" outlineLevel="1" x14ac:dyDescent="0.25">
      <c r="A182" t="s">
        <v>318</v>
      </c>
      <c r="B182" s="8" t="s">
        <v>318</v>
      </c>
      <c r="C182" s="8" t="s">
        <v>284</v>
      </c>
      <c r="D182" s="9">
        <v>0</v>
      </c>
      <c r="E182" s="9">
        <v>0</v>
      </c>
      <c r="F182" s="9">
        <v>0</v>
      </c>
      <c r="G182" s="9">
        <v>0</v>
      </c>
      <c r="H182" s="7">
        <f t="shared" si="58"/>
        <v>0</v>
      </c>
      <c r="I182" s="8" t="s">
        <v>318</v>
      </c>
      <c r="J182" s="9">
        <v>3991.8</v>
      </c>
      <c r="K182" s="9">
        <v>2000</v>
      </c>
      <c r="L182" s="9">
        <v>0</v>
      </c>
      <c r="M182" s="9">
        <v>-1991.8</v>
      </c>
      <c r="N182" s="7">
        <f t="shared" si="59"/>
        <v>1.9959</v>
      </c>
      <c r="O182" s="8" t="s">
        <v>318</v>
      </c>
      <c r="P182" s="9">
        <v>2000</v>
      </c>
      <c r="Q182" s="9">
        <v>2000</v>
      </c>
      <c r="R182" s="9">
        <v>0</v>
      </c>
      <c r="S182" s="8" t="s">
        <v>318</v>
      </c>
      <c r="T182" s="9">
        <v>2000</v>
      </c>
      <c r="U182" s="9">
        <v>3991.8</v>
      </c>
      <c r="V182" s="8" t="s">
        <v>318</v>
      </c>
      <c r="W182" s="9">
        <v>0</v>
      </c>
      <c r="X182" s="9">
        <f t="shared" si="65"/>
        <v>3991.8</v>
      </c>
      <c r="Y182" s="9">
        <f t="shared" si="66"/>
        <v>-1991.8000000000002</v>
      </c>
      <c r="Z182" s="7">
        <f t="shared" si="60"/>
        <v>-0.99590000000000012</v>
      </c>
      <c r="AA182" s="8" t="s">
        <v>318</v>
      </c>
    </row>
    <row r="183" spans="1:27" hidden="1" outlineLevel="1" x14ac:dyDescent="0.25">
      <c r="A183" t="s">
        <v>318</v>
      </c>
      <c r="B183" s="8" t="s">
        <v>318</v>
      </c>
      <c r="C183" s="8" t="s">
        <v>273</v>
      </c>
      <c r="D183" s="9">
        <v>0</v>
      </c>
      <c r="E183" s="9">
        <v>0</v>
      </c>
      <c r="F183" s="9">
        <v>0</v>
      </c>
      <c r="G183" s="9">
        <v>0</v>
      </c>
      <c r="H183" s="7">
        <f t="shared" si="58"/>
        <v>0</v>
      </c>
      <c r="I183" s="8" t="s">
        <v>318</v>
      </c>
      <c r="J183" s="9">
        <v>305</v>
      </c>
      <c r="K183" s="9">
        <v>331.52</v>
      </c>
      <c r="L183" s="9">
        <v>0</v>
      </c>
      <c r="M183" s="9">
        <v>26.52</v>
      </c>
      <c r="N183" s="7">
        <f t="shared" si="59"/>
        <v>0.92000482625482627</v>
      </c>
      <c r="O183" s="8" t="s">
        <v>318</v>
      </c>
      <c r="P183" s="9">
        <v>331.52</v>
      </c>
      <c r="Q183" s="9">
        <v>331.52</v>
      </c>
      <c r="R183" s="9">
        <v>0</v>
      </c>
      <c r="S183" s="8" t="s">
        <v>318</v>
      </c>
      <c r="T183" s="9">
        <v>331.52</v>
      </c>
      <c r="U183" s="9">
        <v>305</v>
      </c>
      <c r="V183" s="8" t="s">
        <v>318</v>
      </c>
      <c r="W183" s="9">
        <v>0</v>
      </c>
      <c r="X183" s="9">
        <f t="shared" si="65"/>
        <v>305</v>
      </c>
      <c r="Y183" s="9">
        <f t="shared" si="66"/>
        <v>26.519999999999982</v>
      </c>
      <c r="Z183" s="7">
        <f t="shared" si="60"/>
        <v>7.9995173745173689E-2</v>
      </c>
      <c r="AA183" s="8" t="s">
        <v>318</v>
      </c>
    </row>
    <row r="184" spans="1:27" hidden="1" outlineLevel="1" x14ac:dyDescent="0.25">
      <c r="A184" t="s">
        <v>318</v>
      </c>
      <c r="B184" s="8" t="s">
        <v>318</v>
      </c>
      <c r="C184" s="8" t="s">
        <v>274</v>
      </c>
      <c r="D184" s="9">
        <v>0</v>
      </c>
      <c r="E184" s="9">
        <v>0</v>
      </c>
      <c r="F184" s="9">
        <v>0</v>
      </c>
      <c r="G184" s="9">
        <v>0</v>
      </c>
      <c r="H184" s="7">
        <f t="shared" si="58"/>
        <v>0</v>
      </c>
      <c r="I184" s="8" t="s">
        <v>318</v>
      </c>
      <c r="J184" s="9">
        <v>14300</v>
      </c>
      <c r="K184" s="9">
        <v>10250</v>
      </c>
      <c r="L184" s="9">
        <v>0</v>
      </c>
      <c r="M184" s="9">
        <v>-4050</v>
      </c>
      <c r="N184" s="7">
        <f t="shared" si="59"/>
        <v>1.3951219512195121</v>
      </c>
      <c r="O184" s="8" t="s">
        <v>318</v>
      </c>
      <c r="P184" s="9">
        <v>10250</v>
      </c>
      <c r="Q184" s="9">
        <v>10250</v>
      </c>
      <c r="R184" s="9">
        <v>0</v>
      </c>
      <c r="S184" s="8" t="s">
        <v>318</v>
      </c>
      <c r="T184" s="9">
        <v>10250</v>
      </c>
      <c r="U184" s="9">
        <v>14300</v>
      </c>
      <c r="V184" s="8" t="s">
        <v>318</v>
      </c>
      <c r="W184" s="9">
        <v>0</v>
      </c>
      <c r="X184" s="9">
        <f t="shared" si="65"/>
        <v>14300</v>
      </c>
      <c r="Y184" s="9">
        <f t="shared" si="66"/>
        <v>-4050</v>
      </c>
      <c r="Z184" s="7">
        <f t="shared" si="60"/>
        <v>-0.39512195121951221</v>
      </c>
      <c r="AA184" s="8" t="s">
        <v>318</v>
      </c>
    </row>
    <row r="185" spans="1:27" hidden="1" outlineLevel="1" x14ac:dyDescent="0.25">
      <c r="A185" t="s">
        <v>318</v>
      </c>
      <c r="B185" s="8" t="s">
        <v>318</v>
      </c>
      <c r="C185" s="8" t="s">
        <v>275</v>
      </c>
      <c r="D185" s="9">
        <v>0</v>
      </c>
      <c r="E185" s="9">
        <v>49.17</v>
      </c>
      <c r="F185" s="9">
        <v>0</v>
      </c>
      <c r="G185" s="9">
        <v>49.17</v>
      </c>
      <c r="H185" s="7">
        <f t="shared" si="58"/>
        <v>0</v>
      </c>
      <c r="I185" s="8" t="s">
        <v>318</v>
      </c>
      <c r="J185" s="9">
        <v>586.54999999999995</v>
      </c>
      <c r="K185" s="9">
        <v>590</v>
      </c>
      <c r="L185" s="9">
        <v>0</v>
      </c>
      <c r="M185" s="9">
        <v>3.45</v>
      </c>
      <c r="N185" s="7">
        <f t="shared" si="59"/>
        <v>0.99415254237288131</v>
      </c>
      <c r="O185" s="8" t="s">
        <v>318</v>
      </c>
      <c r="P185" s="9">
        <v>1000</v>
      </c>
      <c r="Q185" s="9">
        <v>590</v>
      </c>
      <c r="R185" s="9">
        <v>410</v>
      </c>
      <c r="S185" s="8" t="s">
        <v>318</v>
      </c>
      <c r="T185" s="9">
        <v>590</v>
      </c>
      <c r="U185" s="9">
        <v>586.54999999999995</v>
      </c>
      <c r="V185" s="8" t="s">
        <v>318</v>
      </c>
      <c r="W185" s="9">
        <v>0</v>
      </c>
      <c r="X185" s="9">
        <f t="shared" si="65"/>
        <v>586.54999999999995</v>
      </c>
      <c r="Y185" s="9">
        <f t="shared" si="66"/>
        <v>3.4500000000000455</v>
      </c>
      <c r="Z185" s="7">
        <f t="shared" si="60"/>
        <v>5.847457627118721E-3</v>
      </c>
      <c r="AA185" s="8" t="s">
        <v>318</v>
      </c>
    </row>
    <row r="186" spans="1:27" hidden="1" outlineLevel="1" x14ac:dyDescent="0.25">
      <c r="A186" t="s">
        <v>318</v>
      </c>
      <c r="B186" s="8" t="s">
        <v>318</v>
      </c>
      <c r="C186" s="8" t="s">
        <v>276</v>
      </c>
      <c r="D186" s="9">
        <v>0</v>
      </c>
      <c r="E186" s="9">
        <v>0</v>
      </c>
      <c r="F186" s="9">
        <v>0</v>
      </c>
      <c r="G186" s="9">
        <v>0</v>
      </c>
      <c r="H186" s="7">
        <f t="shared" si="58"/>
        <v>0</v>
      </c>
      <c r="I186" s="8" t="s">
        <v>318</v>
      </c>
      <c r="J186" s="9">
        <v>513</v>
      </c>
      <c r="K186" s="9">
        <v>512.82000000000005</v>
      </c>
      <c r="L186" s="9">
        <v>0</v>
      </c>
      <c r="M186" s="9">
        <v>-0.18</v>
      </c>
      <c r="N186" s="7">
        <f t="shared" si="59"/>
        <v>1.0003510003510003</v>
      </c>
      <c r="O186" s="8" t="s">
        <v>318</v>
      </c>
      <c r="P186" s="9">
        <v>512.82000000000005</v>
      </c>
      <c r="Q186" s="9">
        <v>512.82000000000005</v>
      </c>
      <c r="R186" s="9">
        <v>0</v>
      </c>
      <c r="S186" s="8" t="s">
        <v>318</v>
      </c>
      <c r="T186" s="9">
        <v>512.82000000000005</v>
      </c>
      <c r="U186" s="9">
        <v>513</v>
      </c>
      <c r="V186" s="8" t="s">
        <v>318</v>
      </c>
      <c r="W186" s="9">
        <v>0</v>
      </c>
      <c r="X186" s="9">
        <f t="shared" si="65"/>
        <v>513</v>
      </c>
      <c r="Y186" s="9">
        <f t="shared" si="66"/>
        <v>-0.17999999999994998</v>
      </c>
      <c r="Z186" s="7">
        <f t="shared" si="60"/>
        <v>-3.5100035100025341E-4</v>
      </c>
      <c r="AA186" s="8" t="s">
        <v>318</v>
      </c>
    </row>
    <row r="187" spans="1:27" hidden="1" outlineLevel="1" x14ac:dyDescent="0.25">
      <c r="A187" t="s">
        <v>318</v>
      </c>
      <c r="B187" s="8" t="s">
        <v>318</v>
      </c>
      <c r="C187" s="8" t="s">
        <v>277</v>
      </c>
      <c r="D187" s="9">
        <v>0</v>
      </c>
      <c r="E187" s="9">
        <v>0</v>
      </c>
      <c r="F187" s="9">
        <v>0</v>
      </c>
      <c r="G187" s="9">
        <v>0</v>
      </c>
      <c r="H187" s="7">
        <f t="shared" si="58"/>
        <v>0</v>
      </c>
      <c r="I187" s="8" t="s">
        <v>318</v>
      </c>
      <c r="J187" s="9">
        <v>2719</v>
      </c>
      <c r="K187" s="9">
        <v>3279.99</v>
      </c>
      <c r="L187" s="9">
        <v>0</v>
      </c>
      <c r="M187" s="9">
        <v>560.99</v>
      </c>
      <c r="N187" s="7">
        <f t="shared" si="59"/>
        <v>0.82896594196933537</v>
      </c>
      <c r="O187" s="8" t="s">
        <v>318</v>
      </c>
      <c r="P187" s="9">
        <v>3279.99</v>
      </c>
      <c r="Q187" s="9">
        <v>3279.99</v>
      </c>
      <c r="R187" s="9">
        <v>0</v>
      </c>
      <c r="S187" s="8" t="s">
        <v>318</v>
      </c>
      <c r="T187" s="9">
        <v>3279.99</v>
      </c>
      <c r="U187" s="9">
        <v>2719</v>
      </c>
      <c r="V187" s="8" t="s">
        <v>318</v>
      </c>
      <c r="W187" s="9">
        <v>0</v>
      </c>
      <c r="X187" s="9">
        <f t="shared" si="65"/>
        <v>2719</v>
      </c>
      <c r="Y187" s="9">
        <f t="shared" si="66"/>
        <v>560.98999999999978</v>
      </c>
      <c r="Z187" s="7">
        <f t="shared" si="60"/>
        <v>0.17103405803066468</v>
      </c>
      <c r="AA187" s="8" t="s">
        <v>318</v>
      </c>
    </row>
    <row r="188" spans="1:27" hidden="1" outlineLevel="1" x14ac:dyDescent="0.25">
      <c r="A188" t="s">
        <v>318</v>
      </c>
      <c r="B188" s="8" t="s">
        <v>318</v>
      </c>
      <c r="C188" s="8" t="s">
        <v>278</v>
      </c>
      <c r="D188" s="9">
        <v>616.74</v>
      </c>
      <c r="E188" s="9">
        <v>320.83</v>
      </c>
      <c r="F188" s="9">
        <v>0</v>
      </c>
      <c r="G188" s="9">
        <v>-295.91000000000003</v>
      </c>
      <c r="H188" s="7">
        <f t="shared" si="58"/>
        <v>1.9223264657295143</v>
      </c>
      <c r="I188" s="8" t="s">
        <v>318</v>
      </c>
      <c r="J188" s="9">
        <v>4052.9</v>
      </c>
      <c r="K188" s="9">
        <v>3850</v>
      </c>
      <c r="L188" s="9">
        <v>0</v>
      </c>
      <c r="M188" s="9">
        <v>-202.9</v>
      </c>
      <c r="N188" s="7">
        <f t="shared" si="59"/>
        <v>1.0527012987012987</v>
      </c>
      <c r="O188" s="8" t="s">
        <v>318</v>
      </c>
      <c r="P188" s="9">
        <v>3850</v>
      </c>
      <c r="Q188" s="9">
        <v>3850</v>
      </c>
      <c r="R188" s="9">
        <v>0</v>
      </c>
      <c r="S188" s="8" t="s">
        <v>318</v>
      </c>
      <c r="T188" s="9">
        <v>3850</v>
      </c>
      <c r="U188" s="9">
        <v>4052.9</v>
      </c>
      <c r="V188" s="8" t="s">
        <v>318</v>
      </c>
      <c r="W188" s="9">
        <v>0</v>
      </c>
      <c r="X188" s="9">
        <f t="shared" si="65"/>
        <v>4052.9</v>
      </c>
      <c r="Y188" s="9">
        <f t="shared" si="66"/>
        <v>-202.90000000000009</v>
      </c>
      <c r="Z188" s="7">
        <f t="shared" si="60"/>
        <v>-5.2701298701298728E-2</v>
      </c>
      <c r="AA188" s="8" t="s">
        <v>318</v>
      </c>
    </row>
    <row r="189" spans="1:27" hidden="1" outlineLevel="1" x14ac:dyDescent="0.25">
      <c r="A189" t="s">
        <v>318</v>
      </c>
      <c r="B189" s="8" t="s">
        <v>318</v>
      </c>
      <c r="C189" s="8" t="s">
        <v>279</v>
      </c>
      <c r="D189" s="9">
        <v>0</v>
      </c>
      <c r="E189" s="9">
        <v>0</v>
      </c>
      <c r="F189" s="9">
        <v>0</v>
      </c>
      <c r="G189" s="9">
        <v>0</v>
      </c>
      <c r="H189" s="7">
        <f t="shared" si="58"/>
        <v>0</v>
      </c>
      <c r="I189" s="8" t="s">
        <v>318</v>
      </c>
      <c r="J189" s="9">
        <v>3361</v>
      </c>
      <c r="K189" s="9">
        <v>3120</v>
      </c>
      <c r="L189" s="9">
        <v>0</v>
      </c>
      <c r="M189" s="9">
        <v>-241</v>
      </c>
      <c r="N189" s="7">
        <f t="shared" si="59"/>
        <v>1.0772435897435897</v>
      </c>
      <c r="O189" s="8" t="s">
        <v>318</v>
      </c>
      <c r="P189" s="9">
        <v>3000</v>
      </c>
      <c r="Q189" s="9">
        <v>3120</v>
      </c>
      <c r="R189" s="9">
        <v>-120</v>
      </c>
      <c r="S189" s="8" t="s">
        <v>318</v>
      </c>
      <c r="T189" s="9">
        <v>3120</v>
      </c>
      <c r="U189" s="9">
        <v>3361</v>
      </c>
      <c r="V189" s="8" t="s">
        <v>318</v>
      </c>
      <c r="W189" s="9">
        <v>0</v>
      </c>
      <c r="X189" s="9">
        <f t="shared" si="65"/>
        <v>3361</v>
      </c>
      <c r="Y189" s="9">
        <f t="shared" si="66"/>
        <v>-241</v>
      </c>
      <c r="Z189" s="7">
        <f t="shared" si="60"/>
        <v>-7.7243589743589747E-2</v>
      </c>
      <c r="AA189" s="8" t="s">
        <v>318</v>
      </c>
    </row>
    <row r="190" spans="1:27" hidden="1" outlineLevel="1" x14ac:dyDescent="0.25">
      <c r="A190" t="s">
        <v>318</v>
      </c>
      <c r="B190" s="8" t="s">
        <v>318</v>
      </c>
      <c r="C190" s="8" t="s">
        <v>280</v>
      </c>
      <c r="D190" s="9">
        <v>0</v>
      </c>
      <c r="E190" s="9">
        <v>0</v>
      </c>
      <c r="F190" s="9">
        <v>0</v>
      </c>
      <c r="G190" s="9">
        <v>0</v>
      </c>
      <c r="H190" s="7">
        <f t="shared" si="58"/>
        <v>0</v>
      </c>
      <c r="I190" s="8" t="s">
        <v>318</v>
      </c>
      <c r="J190" s="9">
        <v>1917.99</v>
      </c>
      <c r="K190" s="9">
        <v>1987.05</v>
      </c>
      <c r="L190" s="9">
        <v>0</v>
      </c>
      <c r="M190" s="9">
        <v>69.06</v>
      </c>
      <c r="N190" s="7">
        <f t="shared" si="59"/>
        <v>0.96524496112327318</v>
      </c>
      <c r="O190" s="8" t="s">
        <v>318</v>
      </c>
      <c r="P190" s="9">
        <v>1987.05</v>
      </c>
      <c r="Q190" s="9">
        <v>1987.05</v>
      </c>
      <c r="R190" s="9">
        <v>0</v>
      </c>
      <c r="S190" s="8" t="s">
        <v>318</v>
      </c>
      <c r="T190" s="9">
        <v>1987.05</v>
      </c>
      <c r="U190" s="9">
        <v>1917.99</v>
      </c>
      <c r="V190" s="8" t="s">
        <v>318</v>
      </c>
      <c r="W190" s="9">
        <v>0</v>
      </c>
      <c r="X190" s="9">
        <f t="shared" si="65"/>
        <v>1917.99</v>
      </c>
      <c r="Y190" s="9">
        <f t="shared" si="66"/>
        <v>69.059999999999945</v>
      </c>
      <c r="Z190" s="7">
        <f t="shared" si="60"/>
        <v>3.4755038876726776E-2</v>
      </c>
      <c r="AA190" s="8" t="s">
        <v>318</v>
      </c>
    </row>
    <row r="191" spans="1:27" hidden="1" outlineLevel="1" x14ac:dyDescent="0.25">
      <c r="A191" t="s">
        <v>318</v>
      </c>
      <c r="B191" s="8" t="s">
        <v>318</v>
      </c>
      <c r="C191" s="8" t="s">
        <v>281</v>
      </c>
      <c r="D191" s="9">
        <v>0</v>
      </c>
      <c r="E191" s="9">
        <v>0</v>
      </c>
      <c r="F191" s="9">
        <v>0</v>
      </c>
      <c r="G191" s="9">
        <v>0</v>
      </c>
      <c r="H191" s="7">
        <f t="shared" si="58"/>
        <v>0</v>
      </c>
      <c r="I191" s="8" t="s">
        <v>318</v>
      </c>
      <c r="J191" s="9">
        <v>3200.8</v>
      </c>
      <c r="K191" s="9">
        <v>1818</v>
      </c>
      <c r="L191" s="9">
        <v>0</v>
      </c>
      <c r="M191" s="9">
        <v>-1382.8</v>
      </c>
      <c r="N191" s="7">
        <f t="shared" si="59"/>
        <v>1.7606160616061608</v>
      </c>
      <c r="O191" s="8" t="s">
        <v>318</v>
      </c>
      <c r="P191" s="9">
        <v>1818</v>
      </c>
      <c r="Q191" s="9">
        <v>1818</v>
      </c>
      <c r="R191" s="9">
        <v>0</v>
      </c>
      <c r="S191" s="8" t="s">
        <v>318</v>
      </c>
      <c r="T191" s="9">
        <v>1818</v>
      </c>
      <c r="U191" s="9">
        <v>3200.8</v>
      </c>
      <c r="V191" s="8" t="s">
        <v>318</v>
      </c>
      <c r="W191" s="9">
        <v>0</v>
      </c>
      <c r="X191" s="9">
        <f t="shared" si="65"/>
        <v>3200.8</v>
      </c>
      <c r="Y191" s="9">
        <f t="shared" si="66"/>
        <v>-1382.8000000000002</v>
      </c>
      <c r="Z191" s="7">
        <f t="shared" si="60"/>
        <v>-0.76061606160616069</v>
      </c>
      <c r="AA191" s="8" t="s">
        <v>318</v>
      </c>
    </row>
    <row r="192" spans="1:27" hidden="1" outlineLevel="1" x14ac:dyDescent="0.25">
      <c r="A192" t="s">
        <v>318</v>
      </c>
      <c r="B192" s="8" t="s">
        <v>318</v>
      </c>
      <c r="C192" s="8" t="s">
        <v>283</v>
      </c>
      <c r="D192" s="9">
        <v>32.25</v>
      </c>
      <c r="E192" s="9">
        <v>0</v>
      </c>
      <c r="F192" s="9">
        <v>0</v>
      </c>
      <c r="G192" s="9">
        <v>-32.25</v>
      </c>
      <c r="H192" s="7">
        <f t="shared" si="58"/>
        <v>0</v>
      </c>
      <c r="I192" s="8" t="s">
        <v>318</v>
      </c>
      <c r="J192" s="9">
        <v>388</v>
      </c>
      <c r="K192" s="9">
        <v>450</v>
      </c>
      <c r="L192" s="9">
        <v>0</v>
      </c>
      <c r="M192" s="9">
        <v>62</v>
      </c>
      <c r="N192" s="7">
        <f t="shared" si="59"/>
        <v>0.86222222222222222</v>
      </c>
      <c r="O192" s="8" t="s">
        <v>318</v>
      </c>
      <c r="P192" s="9">
        <v>466.2</v>
      </c>
      <c r="Q192" s="9">
        <v>450</v>
      </c>
      <c r="R192" s="9">
        <v>16.2</v>
      </c>
      <c r="S192" s="8" t="s">
        <v>318</v>
      </c>
      <c r="T192" s="9">
        <v>450</v>
      </c>
      <c r="U192" s="9">
        <v>388</v>
      </c>
      <c r="V192" s="8" t="s">
        <v>318</v>
      </c>
      <c r="W192" s="9">
        <v>0</v>
      </c>
      <c r="X192" s="9">
        <f t="shared" si="65"/>
        <v>388</v>
      </c>
      <c r="Y192" s="9">
        <f t="shared" si="66"/>
        <v>62</v>
      </c>
      <c r="Z192" s="7">
        <f t="shared" si="60"/>
        <v>0.13777777777777778</v>
      </c>
      <c r="AA192" s="8" t="s">
        <v>318</v>
      </c>
    </row>
    <row r="193" spans="1:27" hidden="1" outlineLevel="1" x14ac:dyDescent="0.25">
      <c r="A193" t="s">
        <v>318</v>
      </c>
      <c r="B193" s="8" t="s">
        <v>318</v>
      </c>
      <c r="C193" s="8" t="s">
        <v>282</v>
      </c>
      <c r="D193" s="9">
        <v>0</v>
      </c>
      <c r="E193" s="9">
        <v>0</v>
      </c>
      <c r="F193" s="9">
        <v>0</v>
      </c>
      <c r="G193" s="9">
        <v>0</v>
      </c>
      <c r="H193" s="7">
        <f t="shared" si="58"/>
        <v>0</v>
      </c>
      <c r="I193" s="8" t="s">
        <v>318</v>
      </c>
      <c r="J193" s="9">
        <v>1558.23</v>
      </c>
      <c r="K193" s="9">
        <v>2118</v>
      </c>
      <c r="L193" s="9">
        <v>0</v>
      </c>
      <c r="M193" s="9">
        <v>559.77</v>
      </c>
      <c r="N193" s="7">
        <f t="shared" si="59"/>
        <v>0.73570821529745045</v>
      </c>
      <c r="O193" s="8" t="s">
        <v>318</v>
      </c>
      <c r="P193" s="9">
        <v>2118</v>
      </c>
      <c r="Q193" s="9">
        <v>2118</v>
      </c>
      <c r="R193" s="9">
        <v>0</v>
      </c>
      <c r="S193" s="8" t="s">
        <v>318</v>
      </c>
      <c r="T193" s="9">
        <v>2118</v>
      </c>
      <c r="U193" s="9">
        <v>1558.23</v>
      </c>
      <c r="V193" s="8" t="s">
        <v>318</v>
      </c>
      <c r="W193" s="9">
        <v>0</v>
      </c>
      <c r="X193" s="9">
        <f t="shared" si="65"/>
        <v>1558.23</v>
      </c>
      <c r="Y193" s="9">
        <f t="shared" si="66"/>
        <v>559.77</v>
      </c>
      <c r="Z193" s="7">
        <f t="shared" si="60"/>
        <v>0.26429178470254955</v>
      </c>
      <c r="AA193" s="8" t="s">
        <v>318</v>
      </c>
    </row>
    <row r="194" spans="1:27" collapsed="1" x14ac:dyDescent="0.25">
      <c r="A194" t="s">
        <v>318</v>
      </c>
      <c r="B194" s="25" t="s">
        <v>286</v>
      </c>
      <c r="C194" s="25"/>
      <c r="D194" s="16">
        <f>SUM(D195:D197)</f>
        <v>1252.47</v>
      </c>
      <c r="E194" s="16">
        <f>SUM(E195:E197)</f>
        <v>766.64</v>
      </c>
      <c r="F194" s="16">
        <f>SUM(F195:F197)</f>
        <v>0</v>
      </c>
      <c r="G194" s="16">
        <f>SUM(G195:G197)</f>
        <v>-485.83000000000004</v>
      </c>
      <c r="H194" s="17">
        <f t="shared" si="58"/>
        <v>1.6337133465511844</v>
      </c>
      <c r="I194" s="15" t="s">
        <v>318</v>
      </c>
      <c r="J194" s="16">
        <f>SUM(J195:J197)</f>
        <v>28638.959999999999</v>
      </c>
      <c r="K194" s="16">
        <f>SUM(K195:K197)</f>
        <v>26823.94</v>
      </c>
      <c r="L194" s="16">
        <f>SUM(L195:L197)</f>
        <v>0</v>
      </c>
      <c r="M194" s="16">
        <f>SUM(M195:M197)</f>
        <v>-1815.0200000000002</v>
      </c>
      <c r="N194" s="17">
        <f t="shared" si="59"/>
        <v>1.0676641835614007</v>
      </c>
      <c r="O194" s="15" t="s">
        <v>318</v>
      </c>
      <c r="P194" s="16">
        <f>SUM(P195:P197)</f>
        <v>27188.94</v>
      </c>
      <c r="Q194" s="16">
        <f>SUM(Q195:Q197)</f>
        <v>26823.94</v>
      </c>
      <c r="R194" s="16">
        <f>SUM(R195:R197)</f>
        <v>365</v>
      </c>
      <c r="S194" s="15" t="s">
        <v>318</v>
      </c>
      <c r="T194" s="16">
        <f t="shared" ref="T194:Y194" si="67">SUM(T195:T197)</f>
        <v>26823.94</v>
      </c>
      <c r="U194" s="16">
        <f t="shared" si="67"/>
        <v>28638.959999999999</v>
      </c>
      <c r="V194" s="16">
        <f t="shared" si="67"/>
        <v>0</v>
      </c>
      <c r="W194" s="16">
        <f t="shared" si="67"/>
        <v>0</v>
      </c>
      <c r="X194" s="16">
        <f t="shared" si="67"/>
        <v>28638.959999999999</v>
      </c>
      <c r="Y194" s="16">
        <f t="shared" si="67"/>
        <v>-1815.0199999999993</v>
      </c>
      <c r="Z194" s="17">
        <f t="shared" si="60"/>
        <v>-6.766418356140072E-2</v>
      </c>
      <c r="AA194" s="16"/>
    </row>
    <row r="195" spans="1:27" hidden="1" outlineLevel="1" x14ac:dyDescent="0.25">
      <c r="A195" t="s">
        <v>318</v>
      </c>
      <c r="B195" s="8" t="s">
        <v>318</v>
      </c>
      <c r="C195" s="8" t="s">
        <v>287</v>
      </c>
      <c r="D195" s="9">
        <v>840</v>
      </c>
      <c r="E195" s="9">
        <v>0</v>
      </c>
      <c r="F195" s="9">
        <v>0</v>
      </c>
      <c r="G195" s="9">
        <v>-840</v>
      </c>
      <c r="H195" s="7">
        <f t="shared" si="58"/>
        <v>0</v>
      </c>
      <c r="I195" s="8" t="s">
        <v>318</v>
      </c>
      <c r="J195" s="9">
        <v>22660.05</v>
      </c>
      <c r="K195" s="9">
        <v>20510</v>
      </c>
      <c r="L195" s="9">
        <v>0</v>
      </c>
      <c r="M195" s="9">
        <v>-2150.0500000000002</v>
      </c>
      <c r="N195" s="7">
        <f t="shared" si="59"/>
        <v>1.1048293515358361</v>
      </c>
      <c r="O195" s="8" t="s">
        <v>318</v>
      </c>
      <c r="P195" s="9">
        <v>20510</v>
      </c>
      <c r="Q195" s="9">
        <v>20510</v>
      </c>
      <c r="R195" s="9">
        <v>0</v>
      </c>
      <c r="S195" s="8" t="s">
        <v>318</v>
      </c>
      <c r="T195" s="9">
        <v>20510</v>
      </c>
      <c r="U195" s="9">
        <v>22660.05</v>
      </c>
      <c r="V195" s="8" t="s">
        <v>318</v>
      </c>
      <c r="W195" s="9">
        <v>0</v>
      </c>
      <c r="X195" s="9">
        <f>U195+IF(V195 = "", 0, V195)+W195</f>
        <v>22660.05</v>
      </c>
      <c r="Y195" s="9">
        <f>T195-X195</f>
        <v>-2150.0499999999993</v>
      </c>
      <c r="Z195" s="7">
        <f t="shared" si="60"/>
        <v>-0.10482935153583614</v>
      </c>
      <c r="AA195" s="8" t="s">
        <v>318</v>
      </c>
    </row>
    <row r="196" spans="1:27" hidden="1" outlineLevel="1" x14ac:dyDescent="0.25">
      <c r="A196" t="s">
        <v>318</v>
      </c>
      <c r="B196" s="8" t="s">
        <v>318</v>
      </c>
      <c r="C196" s="8" t="s">
        <v>288</v>
      </c>
      <c r="D196" s="9">
        <v>172.47</v>
      </c>
      <c r="E196" s="9">
        <v>766.64</v>
      </c>
      <c r="F196" s="9">
        <v>0</v>
      </c>
      <c r="G196" s="9">
        <v>594.16999999999996</v>
      </c>
      <c r="H196" s="7">
        <f t="shared" si="58"/>
        <v>0.22496869456328916</v>
      </c>
      <c r="I196" s="8" t="s">
        <v>318</v>
      </c>
      <c r="J196" s="9">
        <v>4205.8599999999997</v>
      </c>
      <c r="K196" s="9">
        <v>4213.9399999999996</v>
      </c>
      <c r="L196" s="9">
        <v>0</v>
      </c>
      <c r="M196" s="9">
        <v>8.08</v>
      </c>
      <c r="N196" s="7">
        <f t="shared" si="59"/>
        <v>0.99808255456888328</v>
      </c>
      <c r="O196" s="8" t="s">
        <v>318</v>
      </c>
      <c r="P196" s="9">
        <v>4578.9399999999996</v>
      </c>
      <c r="Q196" s="9">
        <v>4213.9399999999996</v>
      </c>
      <c r="R196" s="9">
        <v>365</v>
      </c>
      <c r="S196" s="8" t="s">
        <v>318</v>
      </c>
      <c r="T196" s="9">
        <v>4213.9399999999996</v>
      </c>
      <c r="U196" s="9">
        <v>4205.8599999999997</v>
      </c>
      <c r="V196" s="8" t="s">
        <v>318</v>
      </c>
      <c r="W196" s="9">
        <v>0</v>
      </c>
      <c r="X196" s="9">
        <f>U196+IF(V196 = "", 0, V196)+W196</f>
        <v>4205.8599999999997</v>
      </c>
      <c r="Y196" s="9">
        <f>T196-X196</f>
        <v>8.0799999999999272</v>
      </c>
      <c r="Z196" s="7">
        <f t="shared" si="60"/>
        <v>1.9174454311167051E-3</v>
      </c>
      <c r="AA196" s="8" t="s">
        <v>318</v>
      </c>
    </row>
    <row r="197" spans="1:27" hidden="1" outlineLevel="1" x14ac:dyDescent="0.25">
      <c r="A197" t="s">
        <v>318</v>
      </c>
      <c r="B197" s="8" t="s">
        <v>318</v>
      </c>
      <c r="C197" s="8" t="s">
        <v>289</v>
      </c>
      <c r="D197" s="9">
        <v>240</v>
      </c>
      <c r="E197" s="9">
        <v>0</v>
      </c>
      <c r="F197" s="9">
        <v>0</v>
      </c>
      <c r="G197" s="9">
        <v>-240</v>
      </c>
      <c r="H197" s="7">
        <f t="shared" si="58"/>
        <v>0</v>
      </c>
      <c r="I197" s="8" t="s">
        <v>318</v>
      </c>
      <c r="J197" s="9">
        <v>1773.05</v>
      </c>
      <c r="K197" s="9">
        <v>2100</v>
      </c>
      <c r="L197" s="9">
        <v>0</v>
      </c>
      <c r="M197" s="9">
        <v>326.95</v>
      </c>
      <c r="N197" s="7">
        <f t="shared" si="59"/>
        <v>0.84430952380952384</v>
      </c>
      <c r="O197" s="8" t="s">
        <v>318</v>
      </c>
      <c r="P197" s="9">
        <v>2100</v>
      </c>
      <c r="Q197" s="9">
        <v>2100</v>
      </c>
      <c r="R197" s="9">
        <v>0</v>
      </c>
      <c r="S197" s="8" t="s">
        <v>318</v>
      </c>
      <c r="T197" s="9">
        <v>2100</v>
      </c>
      <c r="U197" s="9">
        <v>1773.05</v>
      </c>
      <c r="V197" s="8" t="s">
        <v>318</v>
      </c>
      <c r="W197" s="9">
        <v>0</v>
      </c>
      <c r="X197" s="9">
        <f>U197+IF(V197 = "", 0, V197)+W197</f>
        <v>1773.05</v>
      </c>
      <c r="Y197" s="9">
        <f>T197-X197</f>
        <v>326.95000000000005</v>
      </c>
      <c r="Z197" s="7">
        <f t="shared" si="60"/>
        <v>0.15569047619047621</v>
      </c>
      <c r="AA197" s="8" t="s">
        <v>318</v>
      </c>
    </row>
    <row r="198" spans="1:27" collapsed="1" x14ac:dyDescent="0.25">
      <c r="A198" t="s">
        <v>318</v>
      </c>
      <c r="B198" s="25" t="s">
        <v>290</v>
      </c>
      <c r="C198" s="25"/>
      <c r="D198" s="16">
        <f>SUM(D199:D200)</f>
        <v>6866.69</v>
      </c>
      <c r="E198" s="16">
        <f>SUM(E199:E200)</f>
        <v>1450</v>
      </c>
      <c r="F198" s="16">
        <f>SUM(F199:F200)</f>
        <v>0</v>
      </c>
      <c r="G198" s="16">
        <f>SUM(G199:G200)</f>
        <v>-5416.69</v>
      </c>
      <c r="H198" s="17">
        <f t="shared" ref="H198:H214" si="68">IF(E198&lt;&gt;0, (D198+F198)/E198, 0)</f>
        <v>4.7356482758620686</v>
      </c>
      <c r="I198" s="15" t="s">
        <v>318</v>
      </c>
      <c r="J198" s="16">
        <f>SUM(J199:J200)</f>
        <v>126409.96</v>
      </c>
      <c r="K198" s="16">
        <f>SUM(K199:K200)</f>
        <v>148649.96</v>
      </c>
      <c r="L198" s="16">
        <f>SUM(L199:L200)</f>
        <v>0</v>
      </c>
      <c r="M198" s="16">
        <f>SUM(M199:M200)</f>
        <v>22240</v>
      </c>
      <c r="N198" s="17">
        <f t="shared" ref="N198:N214" si="69">IF(K198&lt;&gt;0, (J198+L198)/K198, 0)</f>
        <v>0.85038677440612842</v>
      </c>
      <c r="O198" s="15" t="s">
        <v>318</v>
      </c>
      <c r="P198" s="16">
        <f>SUM(P199:P200)</f>
        <v>148649.96</v>
      </c>
      <c r="Q198" s="16">
        <f>SUM(Q199:Q200)</f>
        <v>148649.96</v>
      </c>
      <c r="R198" s="16">
        <f>SUM(R199:R200)</f>
        <v>0</v>
      </c>
      <c r="S198" s="15" t="s">
        <v>318</v>
      </c>
      <c r="T198" s="16">
        <f t="shared" ref="T198:Y198" si="70">SUM(T199:T200)</f>
        <v>148649.96</v>
      </c>
      <c r="U198" s="16">
        <f t="shared" si="70"/>
        <v>126409.96</v>
      </c>
      <c r="V198" s="16">
        <f t="shared" si="70"/>
        <v>0</v>
      </c>
      <c r="W198" s="16">
        <f t="shared" si="70"/>
        <v>0</v>
      </c>
      <c r="X198" s="16">
        <f t="shared" si="70"/>
        <v>126409.96</v>
      </c>
      <c r="Y198" s="16">
        <f t="shared" si="70"/>
        <v>22239.999999999985</v>
      </c>
      <c r="Z198" s="17">
        <f t="shared" ref="Z198:Z229" si="71">IF(T198&lt;&gt;0, Y198/T198, 0)</f>
        <v>0.14961322559387158</v>
      </c>
      <c r="AA198" s="16"/>
    </row>
    <row r="199" spans="1:27" hidden="1" outlineLevel="1" x14ac:dyDescent="0.25">
      <c r="A199" t="s">
        <v>318</v>
      </c>
      <c r="B199" s="8" t="s">
        <v>318</v>
      </c>
      <c r="C199" s="8" t="s">
        <v>291</v>
      </c>
      <c r="D199" s="9">
        <v>6762.74</v>
      </c>
      <c r="E199" s="9">
        <v>1450</v>
      </c>
      <c r="F199" s="9">
        <v>0</v>
      </c>
      <c r="G199" s="9">
        <v>-5312.74</v>
      </c>
      <c r="H199" s="7">
        <f t="shared" si="68"/>
        <v>4.6639586206896553</v>
      </c>
      <c r="I199" s="8" t="s">
        <v>318</v>
      </c>
      <c r="J199" s="9">
        <v>123367.63</v>
      </c>
      <c r="K199" s="9">
        <v>145949.96</v>
      </c>
      <c r="L199" s="9">
        <v>0</v>
      </c>
      <c r="M199" s="9">
        <v>22582.33</v>
      </c>
      <c r="N199" s="7">
        <f t="shared" si="69"/>
        <v>0.84527347592284374</v>
      </c>
      <c r="O199" s="8" t="s">
        <v>318</v>
      </c>
      <c r="P199" s="9">
        <v>145949.96</v>
      </c>
      <c r="Q199" s="9">
        <v>145949.96</v>
      </c>
      <c r="R199" s="9">
        <v>0</v>
      </c>
      <c r="S199" s="8" t="s">
        <v>318</v>
      </c>
      <c r="T199" s="9">
        <v>145949.96</v>
      </c>
      <c r="U199" s="9">
        <v>123367.63</v>
      </c>
      <c r="V199" s="8" t="s">
        <v>318</v>
      </c>
      <c r="W199" s="9">
        <v>0</v>
      </c>
      <c r="X199" s="9">
        <f>U199+IF(V199 = "", 0, V199)+W199</f>
        <v>123367.63</v>
      </c>
      <c r="Y199" s="9">
        <f>T199-X199</f>
        <v>22582.329999999987</v>
      </c>
      <c r="Z199" s="7">
        <f t="shared" si="71"/>
        <v>0.15472652407715623</v>
      </c>
      <c r="AA199" s="8" t="s">
        <v>318</v>
      </c>
    </row>
    <row r="200" spans="1:27" hidden="1" outlineLevel="1" x14ac:dyDescent="0.25">
      <c r="A200" t="s">
        <v>318</v>
      </c>
      <c r="B200" s="8" t="s">
        <v>318</v>
      </c>
      <c r="C200" s="8" t="s">
        <v>292</v>
      </c>
      <c r="D200" s="9">
        <v>103.95</v>
      </c>
      <c r="E200" s="9">
        <v>0</v>
      </c>
      <c r="F200" s="9">
        <v>0</v>
      </c>
      <c r="G200" s="9">
        <v>-103.95</v>
      </c>
      <c r="H200" s="7">
        <f t="shared" si="68"/>
        <v>0</v>
      </c>
      <c r="I200" s="8" t="s">
        <v>318</v>
      </c>
      <c r="J200" s="9">
        <v>3042.33</v>
      </c>
      <c r="K200" s="9">
        <v>2700</v>
      </c>
      <c r="L200" s="9">
        <v>0</v>
      </c>
      <c r="M200" s="9">
        <v>-342.33</v>
      </c>
      <c r="N200" s="7">
        <f t="shared" si="69"/>
        <v>1.1267888888888888</v>
      </c>
      <c r="O200" s="8" t="s">
        <v>318</v>
      </c>
      <c r="P200" s="9">
        <v>2700</v>
      </c>
      <c r="Q200" s="9">
        <v>2700</v>
      </c>
      <c r="R200" s="9">
        <v>0</v>
      </c>
      <c r="S200" s="8" t="s">
        <v>318</v>
      </c>
      <c r="T200" s="9">
        <v>2700</v>
      </c>
      <c r="U200" s="9">
        <v>3042.33</v>
      </c>
      <c r="V200" s="8" t="s">
        <v>318</v>
      </c>
      <c r="W200" s="9">
        <v>0</v>
      </c>
      <c r="X200" s="9">
        <f>U200+IF(V200 = "", 0, V200)+W200</f>
        <v>3042.33</v>
      </c>
      <c r="Y200" s="9">
        <f>T200-X200</f>
        <v>-342.32999999999993</v>
      </c>
      <c r="Z200" s="7">
        <f t="shared" si="71"/>
        <v>-0.12678888888888887</v>
      </c>
      <c r="AA200" s="8" t="s">
        <v>318</v>
      </c>
    </row>
    <row r="201" spans="1:27" collapsed="1" x14ac:dyDescent="0.25">
      <c r="A201" t="s">
        <v>318</v>
      </c>
      <c r="B201" s="25" t="s">
        <v>293</v>
      </c>
      <c r="C201" s="25"/>
      <c r="D201" s="16">
        <f>SUM(D202:D202)</f>
        <v>0</v>
      </c>
      <c r="E201" s="16">
        <f>SUM(E202:E202)</f>
        <v>0</v>
      </c>
      <c r="F201" s="16">
        <f>SUM(F202:F202)</f>
        <v>0</v>
      </c>
      <c r="G201" s="16">
        <f>SUM(G202:G202)</f>
        <v>0</v>
      </c>
      <c r="H201" s="17">
        <f t="shared" si="68"/>
        <v>0</v>
      </c>
      <c r="I201" s="15" t="s">
        <v>318</v>
      </c>
      <c r="J201" s="16">
        <f>SUM(J202:J202)</f>
        <v>180.05</v>
      </c>
      <c r="K201" s="16">
        <f>SUM(K202:K202)</f>
        <v>200</v>
      </c>
      <c r="L201" s="16">
        <f>SUM(L202:L202)</f>
        <v>0</v>
      </c>
      <c r="M201" s="16">
        <f>SUM(M202:M202)</f>
        <v>19.95</v>
      </c>
      <c r="N201" s="17">
        <f t="shared" si="69"/>
        <v>0.90025000000000011</v>
      </c>
      <c r="O201" s="15" t="s">
        <v>318</v>
      </c>
      <c r="P201" s="16">
        <f>SUM(P202:P202)</f>
        <v>414.4</v>
      </c>
      <c r="Q201" s="16">
        <f>SUM(Q202:Q202)</f>
        <v>200</v>
      </c>
      <c r="R201" s="16">
        <f>SUM(R202:R202)</f>
        <v>214.4</v>
      </c>
      <c r="S201" s="15" t="s">
        <v>318</v>
      </c>
      <c r="T201" s="16">
        <f t="shared" ref="T201:Y201" si="72">SUM(T202:T202)</f>
        <v>200</v>
      </c>
      <c r="U201" s="16">
        <f t="shared" si="72"/>
        <v>180.05</v>
      </c>
      <c r="V201" s="16">
        <f t="shared" si="72"/>
        <v>0</v>
      </c>
      <c r="W201" s="16">
        <f t="shared" si="72"/>
        <v>0</v>
      </c>
      <c r="X201" s="16">
        <f t="shared" si="72"/>
        <v>180.05</v>
      </c>
      <c r="Y201" s="16">
        <f t="shared" si="72"/>
        <v>19.949999999999989</v>
      </c>
      <c r="Z201" s="17">
        <f t="shared" si="71"/>
        <v>9.974999999999995E-2</v>
      </c>
      <c r="AA201" s="16"/>
    </row>
    <row r="202" spans="1:27" hidden="1" outlineLevel="1" x14ac:dyDescent="0.25">
      <c r="A202" t="s">
        <v>318</v>
      </c>
      <c r="B202" s="8" t="s">
        <v>318</v>
      </c>
      <c r="C202" s="8" t="s">
        <v>294</v>
      </c>
      <c r="D202" s="9">
        <v>0</v>
      </c>
      <c r="E202" s="9">
        <v>0</v>
      </c>
      <c r="F202" s="9">
        <v>0</v>
      </c>
      <c r="G202" s="9">
        <v>0</v>
      </c>
      <c r="H202" s="7">
        <f t="shared" si="68"/>
        <v>0</v>
      </c>
      <c r="I202" s="8" t="s">
        <v>318</v>
      </c>
      <c r="J202" s="9">
        <v>180.05</v>
      </c>
      <c r="K202" s="9">
        <v>200</v>
      </c>
      <c r="L202" s="9">
        <v>0</v>
      </c>
      <c r="M202" s="9">
        <v>19.95</v>
      </c>
      <c r="N202" s="7">
        <f t="shared" si="69"/>
        <v>0.90025000000000011</v>
      </c>
      <c r="O202" s="8" t="s">
        <v>318</v>
      </c>
      <c r="P202" s="9">
        <v>414.4</v>
      </c>
      <c r="Q202" s="9">
        <v>200</v>
      </c>
      <c r="R202" s="9">
        <v>214.4</v>
      </c>
      <c r="S202" s="8" t="s">
        <v>318</v>
      </c>
      <c r="T202" s="9">
        <v>200</v>
      </c>
      <c r="U202" s="9">
        <v>180.05</v>
      </c>
      <c r="V202" s="8" t="s">
        <v>318</v>
      </c>
      <c r="W202" s="9">
        <v>0</v>
      </c>
      <c r="X202" s="9">
        <f>U202+IF(V202 = "", 0, V202)+W202</f>
        <v>180.05</v>
      </c>
      <c r="Y202" s="9">
        <f>T202-X202</f>
        <v>19.949999999999989</v>
      </c>
      <c r="Z202" s="7">
        <f t="shared" si="71"/>
        <v>9.974999999999995E-2</v>
      </c>
      <c r="AA202" s="8" t="s">
        <v>318</v>
      </c>
    </row>
    <row r="203" spans="1:27" collapsed="1" x14ac:dyDescent="0.25">
      <c r="A203" t="s">
        <v>318</v>
      </c>
      <c r="B203" s="25" t="s">
        <v>296</v>
      </c>
      <c r="C203" s="25"/>
      <c r="D203" s="16">
        <f>SUM(D204:D205)</f>
        <v>0</v>
      </c>
      <c r="E203" s="16">
        <f>SUM(E204:E205)</f>
        <v>0</v>
      </c>
      <c r="F203" s="16">
        <f>SUM(F204:F205)</f>
        <v>0</v>
      </c>
      <c r="G203" s="16">
        <f>SUM(G204:G205)</f>
        <v>0</v>
      </c>
      <c r="H203" s="17">
        <f t="shared" si="68"/>
        <v>0</v>
      </c>
      <c r="I203" s="15" t="s">
        <v>318</v>
      </c>
      <c r="J203" s="16">
        <f>SUM(J204:J205)</f>
        <v>26328.560000000001</v>
      </c>
      <c r="K203" s="16">
        <f>SUM(K204:K205)</f>
        <v>26330.370000000003</v>
      </c>
      <c r="L203" s="16">
        <f>SUM(L204:L205)</f>
        <v>0</v>
      </c>
      <c r="M203" s="16">
        <f>SUM(M204:M205)</f>
        <v>1.81</v>
      </c>
      <c r="N203" s="17">
        <f t="shared" si="69"/>
        <v>0.99993125808714423</v>
      </c>
      <c r="O203" s="15" t="s">
        <v>318</v>
      </c>
      <c r="P203" s="16">
        <f>SUM(P204:P205)</f>
        <v>26118</v>
      </c>
      <c r="Q203" s="16">
        <f>SUM(Q204:Q205)</f>
        <v>26330.370000000003</v>
      </c>
      <c r="R203" s="16">
        <f>SUM(R204:R205)</f>
        <v>-212.37</v>
      </c>
      <c r="S203" s="15" t="s">
        <v>318</v>
      </c>
      <c r="T203" s="16">
        <f t="shared" ref="T203:Y203" si="73">SUM(T204:T205)</f>
        <v>26330.370000000003</v>
      </c>
      <c r="U203" s="16">
        <f t="shared" si="73"/>
        <v>26328.560000000001</v>
      </c>
      <c r="V203" s="16">
        <f t="shared" si="73"/>
        <v>0</v>
      </c>
      <c r="W203" s="16">
        <f t="shared" si="73"/>
        <v>0</v>
      </c>
      <c r="X203" s="16">
        <f t="shared" si="73"/>
        <v>26328.560000000001</v>
      </c>
      <c r="Y203" s="16">
        <f t="shared" si="73"/>
        <v>1.8099999999994907</v>
      </c>
      <c r="Z203" s="17">
        <f t="shared" si="71"/>
        <v>6.8741912855743779E-5</v>
      </c>
      <c r="AA203" s="16"/>
    </row>
    <row r="204" spans="1:27" hidden="1" outlineLevel="1" x14ac:dyDescent="0.25">
      <c r="A204" t="s">
        <v>318</v>
      </c>
      <c r="B204" s="8" t="s">
        <v>318</v>
      </c>
      <c r="C204" s="8" t="s">
        <v>297</v>
      </c>
      <c r="D204" s="9">
        <v>0</v>
      </c>
      <c r="E204" s="9">
        <v>0</v>
      </c>
      <c r="F204" s="9">
        <v>0</v>
      </c>
      <c r="G204" s="9">
        <v>0</v>
      </c>
      <c r="H204" s="7">
        <f t="shared" si="68"/>
        <v>0</v>
      </c>
      <c r="I204" s="8" t="s">
        <v>318</v>
      </c>
      <c r="J204" s="9">
        <v>10480.19</v>
      </c>
      <c r="K204" s="9">
        <v>10482</v>
      </c>
      <c r="L204" s="9">
        <v>0</v>
      </c>
      <c r="M204" s="9">
        <v>1.81</v>
      </c>
      <c r="N204" s="7">
        <f t="shared" si="69"/>
        <v>0.99982732302995614</v>
      </c>
      <c r="O204" s="8" t="s">
        <v>318</v>
      </c>
      <c r="P204" s="9">
        <v>11118</v>
      </c>
      <c r="Q204" s="9">
        <v>10482</v>
      </c>
      <c r="R204" s="9">
        <v>636</v>
      </c>
      <c r="S204" s="8" t="s">
        <v>318</v>
      </c>
      <c r="T204" s="9">
        <v>10482</v>
      </c>
      <c r="U204" s="9">
        <v>10480.19</v>
      </c>
      <c r="V204" s="8" t="s">
        <v>318</v>
      </c>
      <c r="W204" s="9">
        <v>0</v>
      </c>
      <c r="X204" s="9">
        <f>U204+IF(V204 = "", 0, V204)+W204</f>
        <v>10480.19</v>
      </c>
      <c r="Y204" s="9">
        <f>T204-X204</f>
        <v>1.8099999999994907</v>
      </c>
      <c r="Z204" s="7">
        <f t="shared" si="71"/>
        <v>1.7267697004383616E-4</v>
      </c>
      <c r="AA204" s="8" t="s">
        <v>318</v>
      </c>
    </row>
    <row r="205" spans="1:27" hidden="1" outlineLevel="1" x14ac:dyDescent="0.25">
      <c r="A205" t="s">
        <v>318</v>
      </c>
      <c r="B205" s="8" t="s">
        <v>318</v>
      </c>
      <c r="C205" s="8" t="s">
        <v>298</v>
      </c>
      <c r="D205" s="9">
        <v>0</v>
      </c>
      <c r="E205" s="9">
        <v>0</v>
      </c>
      <c r="F205" s="9">
        <v>0</v>
      </c>
      <c r="G205" s="9">
        <v>0</v>
      </c>
      <c r="H205" s="7">
        <f t="shared" si="68"/>
        <v>0</v>
      </c>
      <c r="I205" s="8" t="s">
        <v>318</v>
      </c>
      <c r="J205" s="9">
        <v>15848.37</v>
      </c>
      <c r="K205" s="9">
        <v>15848.37</v>
      </c>
      <c r="L205" s="9">
        <v>0</v>
      </c>
      <c r="M205" s="9">
        <v>0</v>
      </c>
      <c r="N205" s="7">
        <f t="shared" si="69"/>
        <v>1</v>
      </c>
      <c r="O205" s="8" t="s">
        <v>318</v>
      </c>
      <c r="P205" s="9">
        <v>15000</v>
      </c>
      <c r="Q205" s="9">
        <v>15848.37</v>
      </c>
      <c r="R205" s="9">
        <v>-848.37</v>
      </c>
      <c r="S205" s="8" t="s">
        <v>318</v>
      </c>
      <c r="T205" s="9">
        <v>15848.37</v>
      </c>
      <c r="U205" s="9">
        <v>15848.37</v>
      </c>
      <c r="V205" s="8" t="s">
        <v>318</v>
      </c>
      <c r="W205" s="9">
        <v>0</v>
      </c>
      <c r="X205" s="9">
        <f>U205+IF(V205 = "", 0, V205)+W205</f>
        <v>15848.37</v>
      </c>
      <c r="Y205" s="9">
        <f>T205-X205</f>
        <v>0</v>
      </c>
      <c r="Z205" s="7">
        <f t="shared" si="71"/>
        <v>0</v>
      </c>
      <c r="AA205" s="8" t="s">
        <v>318</v>
      </c>
    </row>
    <row r="206" spans="1:27" collapsed="1" x14ac:dyDescent="0.25">
      <c r="A206" t="s">
        <v>318</v>
      </c>
      <c r="B206" s="25" t="s">
        <v>301</v>
      </c>
      <c r="C206" s="25"/>
      <c r="D206" s="16">
        <f>SUM(D207:D207)</f>
        <v>8362</v>
      </c>
      <c r="E206" s="16">
        <f>SUM(E207:E207)</f>
        <v>8361.56</v>
      </c>
      <c r="F206" s="16">
        <f>SUM(F207:F207)</f>
        <v>0</v>
      </c>
      <c r="G206" s="16">
        <f>SUM(G207:G207)</f>
        <v>-0.44</v>
      </c>
      <c r="H206" s="17">
        <f t="shared" si="68"/>
        <v>1.000052621759576</v>
      </c>
      <c r="I206" s="15" t="s">
        <v>318</v>
      </c>
      <c r="J206" s="16">
        <f>SUM(J207:J207)</f>
        <v>100338.75</v>
      </c>
      <c r="K206" s="16">
        <f>SUM(K207:K207)</f>
        <v>100338.74</v>
      </c>
      <c r="L206" s="16">
        <f>SUM(L207:L207)</f>
        <v>0</v>
      </c>
      <c r="M206" s="16">
        <f>SUM(M207:M207)</f>
        <v>-0.01</v>
      </c>
      <c r="N206" s="17">
        <f t="shared" si="69"/>
        <v>1.0000000996624034</v>
      </c>
      <c r="O206" s="15" t="s">
        <v>318</v>
      </c>
      <c r="P206" s="16">
        <f>SUM(P207:P207)</f>
        <v>100338.74</v>
      </c>
      <c r="Q206" s="16">
        <f>SUM(Q207:Q207)</f>
        <v>100338.74</v>
      </c>
      <c r="R206" s="16">
        <f>SUM(R207:R207)</f>
        <v>0</v>
      </c>
      <c r="S206" s="15" t="s">
        <v>318</v>
      </c>
      <c r="T206" s="16">
        <f t="shared" ref="T206:Y206" si="74">SUM(T207:T207)</f>
        <v>100338.74</v>
      </c>
      <c r="U206" s="16">
        <f t="shared" si="74"/>
        <v>100338.75</v>
      </c>
      <c r="V206" s="16">
        <f t="shared" si="74"/>
        <v>0</v>
      </c>
      <c r="W206" s="16">
        <f t="shared" si="74"/>
        <v>0</v>
      </c>
      <c r="X206" s="16">
        <f t="shared" si="74"/>
        <v>100338.75</v>
      </c>
      <c r="Y206" s="16">
        <f t="shared" si="74"/>
        <v>-9.9999999947613105E-3</v>
      </c>
      <c r="Z206" s="17">
        <f t="shared" si="71"/>
        <v>-9.9662403521922937E-8</v>
      </c>
      <c r="AA206" s="16"/>
    </row>
    <row r="207" spans="1:27" hidden="1" outlineLevel="1" x14ac:dyDescent="0.25">
      <c r="A207" t="s">
        <v>318</v>
      </c>
      <c r="B207" s="8" t="s">
        <v>318</v>
      </c>
      <c r="C207" s="8" t="s">
        <v>302</v>
      </c>
      <c r="D207" s="9">
        <v>8362</v>
      </c>
      <c r="E207" s="9">
        <v>8361.56</v>
      </c>
      <c r="F207" s="9">
        <v>0</v>
      </c>
      <c r="G207" s="9">
        <v>-0.44</v>
      </c>
      <c r="H207" s="7">
        <f t="shared" si="68"/>
        <v>1.000052621759576</v>
      </c>
      <c r="I207" s="8" t="s">
        <v>318</v>
      </c>
      <c r="J207" s="9">
        <v>100338.75</v>
      </c>
      <c r="K207" s="9">
        <v>100338.74</v>
      </c>
      <c r="L207" s="9">
        <v>0</v>
      </c>
      <c r="M207" s="9">
        <v>-0.01</v>
      </c>
      <c r="N207" s="7">
        <f t="shared" si="69"/>
        <v>1.0000000996624034</v>
      </c>
      <c r="O207" s="8" t="s">
        <v>318</v>
      </c>
      <c r="P207" s="9">
        <v>100338.74</v>
      </c>
      <c r="Q207" s="9">
        <v>100338.74</v>
      </c>
      <c r="R207" s="9">
        <v>0</v>
      </c>
      <c r="S207" s="8" t="s">
        <v>318</v>
      </c>
      <c r="T207" s="9">
        <v>100338.74</v>
      </c>
      <c r="U207" s="9">
        <v>100338.75</v>
      </c>
      <c r="V207" s="8" t="s">
        <v>318</v>
      </c>
      <c r="W207" s="9">
        <v>0</v>
      </c>
      <c r="X207" s="9">
        <f>U207+IF(V207 = "", 0, V207)+W207</f>
        <v>100338.75</v>
      </c>
      <c r="Y207" s="9">
        <f>T207-X207</f>
        <v>-9.9999999947613105E-3</v>
      </c>
      <c r="Z207" s="7">
        <f t="shared" si="71"/>
        <v>-9.9662403521922937E-8</v>
      </c>
      <c r="AA207" s="8" t="s">
        <v>318</v>
      </c>
    </row>
    <row r="208" spans="1:27" collapsed="1" x14ac:dyDescent="0.25">
      <c r="A208" t="s">
        <v>318</v>
      </c>
      <c r="B208" s="25" t="s">
        <v>303</v>
      </c>
      <c r="C208" s="25"/>
      <c r="D208" s="16">
        <f>SUM(D209:D211)</f>
        <v>60324.15</v>
      </c>
      <c r="E208" s="16">
        <f>SUM(E209:E211)</f>
        <v>464.11</v>
      </c>
      <c r="F208" s="16">
        <f>SUM(F209:F211)</f>
        <v>0</v>
      </c>
      <c r="G208" s="16">
        <f>SUM(G209:G211)</f>
        <v>-59860.04</v>
      </c>
      <c r="H208" s="17">
        <f t="shared" si="68"/>
        <v>129.9781301846545</v>
      </c>
      <c r="I208" s="15" t="s">
        <v>318</v>
      </c>
      <c r="J208" s="16">
        <f>SUM(J209:J211)</f>
        <v>302173.13999999996</v>
      </c>
      <c r="K208" s="16">
        <f>SUM(K209:K211)</f>
        <v>260151.34</v>
      </c>
      <c r="L208" s="16">
        <f>SUM(L209:L211)</f>
        <v>0</v>
      </c>
      <c r="M208" s="16">
        <f>SUM(M209:M211)</f>
        <v>-42021.799999999996</v>
      </c>
      <c r="N208" s="17">
        <f t="shared" si="69"/>
        <v>1.1615282858047165</v>
      </c>
      <c r="O208" s="15" t="s">
        <v>318</v>
      </c>
      <c r="P208" s="16">
        <f>SUM(P209:P211)</f>
        <v>5569.32</v>
      </c>
      <c r="Q208" s="16">
        <f>SUM(Q209:Q211)</f>
        <v>260151.34</v>
      </c>
      <c r="R208" s="16">
        <f>SUM(R209:R211)</f>
        <v>-254582.02</v>
      </c>
      <c r="S208" s="15" t="s">
        <v>318</v>
      </c>
      <c r="T208" s="16">
        <f t="shared" ref="T208:Y208" si="75">SUM(T209:T211)</f>
        <v>260151.34</v>
      </c>
      <c r="U208" s="16">
        <f t="shared" si="75"/>
        <v>302173.13999999996</v>
      </c>
      <c r="V208" s="16">
        <f t="shared" si="75"/>
        <v>0</v>
      </c>
      <c r="W208" s="16">
        <f t="shared" si="75"/>
        <v>0</v>
      </c>
      <c r="X208" s="16">
        <f t="shared" si="75"/>
        <v>302173.13999999996</v>
      </c>
      <c r="Y208" s="16">
        <f t="shared" si="75"/>
        <v>-42021.800000000017</v>
      </c>
      <c r="Z208" s="17">
        <f t="shared" si="71"/>
        <v>-0.16152828580471668</v>
      </c>
      <c r="AA208" s="16"/>
    </row>
    <row r="209" spans="1:27" hidden="1" outlineLevel="1" x14ac:dyDescent="0.25">
      <c r="A209" t="s">
        <v>318</v>
      </c>
      <c r="B209" s="8" t="s">
        <v>318</v>
      </c>
      <c r="C209" s="8" t="s">
        <v>304</v>
      </c>
      <c r="D209" s="9">
        <v>0</v>
      </c>
      <c r="E209" s="9">
        <v>0</v>
      </c>
      <c r="F209" s="9">
        <v>0</v>
      </c>
      <c r="G209" s="9">
        <v>0</v>
      </c>
      <c r="H209" s="7">
        <f t="shared" si="68"/>
        <v>0</v>
      </c>
      <c r="I209" s="8" t="s">
        <v>318</v>
      </c>
      <c r="J209" s="9">
        <v>228405.5</v>
      </c>
      <c r="K209" s="9">
        <v>254582.02</v>
      </c>
      <c r="L209" s="9">
        <v>0</v>
      </c>
      <c r="M209" s="9">
        <v>26176.52</v>
      </c>
      <c r="N209" s="7">
        <f t="shared" si="69"/>
        <v>0.89717844174541472</v>
      </c>
      <c r="O209" s="8" t="s">
        <v>318</v>
      </c>
      <c r="P209" s="9">
        <v>0</v>
      </c>
      <c r="Q209" s="9">
        <v>254582.02</v>
      </c>
      <c r="R209" s="9">
        <v>-254582.02</v>
      </c>
      <c r="S209" s="8" t="s">
        <v>318</v>
      </c>
      <c r="T209" s="9">
        <v>254582.02</v>
      </c>
      <c r="U209" s="9">
        <v>228405.5</v>
      </c>
      <c r="V209" s="8" t="s">
        <v>318</v>
      </c>
      <c r="W209" s="9">
        <v>0</v>
      </c>
      <c r="X209" s="9">
        <f>U209+IF(V209 = "", 0, V209)+W209</f>
        <v>228405.5</v>
      </c>
      <c r="Y209" s="9">
        <f>T209-X209</f>
        <v>26176.51999999999</v>
      </c>
      <c r="Z209" s="7">
        <f t="shared" si="71"/>
        <v>0.10282155825458526</v>
      </c>
      <c r="AA209" s="8" t="s">
        <v>318</v>
      </c>
    </row>
    <row r="210" spans="1:27" hidden="1" outlineLevel="1" x14ac:dyDescent="0.25">
      <c r="A210" t="s">
        <v>318</v>
      </c>
      <c r="B210" s="8" t="s">
        <v>318</v>
      </c>
      <c r="C210" s="8" t="s">
        <v>305</v>
      </c>
      <c r="D210" s="9">
        <v>60324.15</v>
      </c>
      <c r="E210" s="9">
        <v>464.11</v>
      </c>
      <c r="F210" s="9">
        <v>0</v>
      </c>
      <c r="G210" s="9">
        <v>-59860.04</v>
      </c>
      <c r="H210" s="7">
        <f t="shared" si="68"/>
        <v>129.9781301846545</v>
      </c>
      <c r="I210" s="8" t="s">
        <v>318</v>
      </c>
      <c r="J210" s="9">
        <v>65703.600000000006</v>
      </c>
      <c r="K210" s="9">
        <v>5569.32</v>
      </c>
      <c r="L210" s="9">
        <v>0</v>
      </c>
      <c r="M210" s="9">
        <v>-60134.28</v>
      </c>
      <c r="N210" s="7">
        <f t="shared" si="69"/>
        <v>11.79741871539075</v>
      </c>
      <c r="O210" s="8" t="s">
        <v>318</v>
      </c>
      <c r="P210" s="9">
        <v>5569.32</v>
      </c>
      <c r="Q210" s="9">
        <v>5569.32</v>
      </c>
      <c r="R210" s="9">
        <v>0</v>
      </c>
      <c r="S210" s="8" t="s">
        <v>318</v>
      </c>
      <c r="T210" s="9">
        <v>5569.32</v>
      </c>
      <c r="U210" s="9">
        <v>65703.600000000006</v>
      </c>
      <c r="V210" s="8" t="s">
        <v>318</v>
      </c>
      <c r="W210" s="9">
        <v>0</v>
      </c>
      <c r="X210" s="9">
        <f>U210+IF(V210 = "", 0, V210)+W210</f>
        <v>65703.600000000006</v>
      </c>
      <c r="Y210" s="9">
        <f>T210-X210</f>
        <v>-60134.280000000006</v>
      </c>
      <c r="Z210" s="7">
        <f t="shared" si="71"/>
        <v>-10.79741871539075</v>
      </c>
      <c r="AA210" s="8" t="s">
        <v>318</v>
      </c>
    </row>
    <row r="211" spans="1:27" hidden="1" outlineLevel="1" x14ac:dyDescent="0.25">
      <c r="A211" t="s">
        <v>318</v>
      </c>
      <c r="B211" s="8" t="s">
        <v>318</v>
      </c>
      <c r="C211" s="8" t="s">
        <v>306</v>
      </c>
      <c r="D211" s="9">
        <v>0</v>
      </c>
      <c r="E211" s="9">
        <v>0</v>
      </c>
      <c r="F211" s="9">
        <v>0</v>
      </c>
      <c r="G211" s="9">
        <v>0</v>
      </c>
      <c r="H211" s="7">
        <f t="shared" si="68"/>
        <v>0</v>
      </c>
      <c r="I211" s="8" t="s">
        <v>318</v>
      </c>
      <c r="J211" s="9">
        <v>8064.04</v>
      </c>
      <c r="K211" s="9">
        <v>0</v>
      </c>
      <c r="L211" s="9">
        <v>0</v>
      </c>
      <c r="M211" s="9">
        <v>-8064.04</v>
      </c>
      <c r="N211" s="7">
        <f t="shared" si="69"/>
        <v>0</v>
      </c>
      <c r="O211" s="8" t="s">
        <v>318</v>
      </c>
      <c r="P211" s="9">
        <v>0</v>
      </c>
      <c r="Q211" s="9">
        <v>0</v>
      </c>
      <c r="R211" s="9">
        <v>0</v>
      </c>
      <c r="S211" s="8" t="s">
        <v>318</v>
      </c>
      <c r="T211" s="9">
        <v>0</v>
      </c>
      <c r="U211" s="9">
        <v>8064.04</v>
      </c>
      <c r="V211" s="8" t="s">
        <v>318</v>
      </c>
      <c r="W211" s="9">
        <v>0</v>
      </c>
      <c r="X211" s="9">
        <f>U211+IF(V211 = "", 0, V211)+W211</f>
        <v>8064.04</v>
      </c>
      <c r="Y211" s="9">
        <f>T211-X211</f>
        <v>-8064.04</v>
      </c>
      <c r="Z211" s="7">
        <f t="shared" si="71"/>
        <v>0</v>
      </c>
      <c r="AA211" s="8" t="s">
        <v>318</v>
      </c>
    </row>
    <row r="212" spans="1:27" collapsed="1" x14ac:dyDescent="0.25">
      <c r="A212" t="s">
        <v>318</v>
      </c>
      <c r="B212" s="25" t="s">
        <v>312</v>
      </c>
      <c r="C212" s="25"/>
      <c r="D212" s="16">
        <f>SUM(D213:D213)</f>
        <v>0</v>
      </c>
      <c r="E212" s="16">
        <f>SUM(E213:E213)</f>
        <v>778.72</v>
      </c>
      <c r="F212" s="16">
        <f>SUM(F213:F213)</f>
        <v>0</v>
      </c>
      <c r="G212" s="16">
        <f>SUM(G213:G213)</f>
        <v>778.72</v>
      </c>
      <c r="H212" s="17">
        <f t="shared" si="68"/>
        <v>0</v>
      </c>
      <c r="I212" s="15" t="s">
        <v>318</v>
      </c>
      <c r="J212" s="16">
        <f>SUM(J213:J213)</f>
        <v>0</v>
      </c>
      <c r="K212" s="16">
        <f>SUM(K213:K213)</f>
        <v>37678.720000000001</v>
      </c>
      <c r="L212" s="16">
        <f>SUM(L213:L213)</f>
        <v>0</v>
      </c>
      <c r="M212" s="16">
        <f>SUM(M213:M213)</f>
        <v>37678.720000000001</v>
      </c>
      <c r="N212" s="17">
        <f t="shared" si="69"/>
        <v>0</v>
      </c>
      <c r="O212" s="15" t="s">
        <v>318</v>
      </c>
      <c r="P212" s="16">
        <f>SUM(P213:P213)</f>
        <v>778.72</v>
      </c>
      <c r="Q212" s="16">
        <f>SUM(Q213:Q213)</f>
        <v>37678.720000000001</v>
      </c>
      <c r="R212" s="16">
        <f>SUM(R213:R213)</f>
        <v>-36900</v>
      </c>
      <c r="S212" s="15" t="s">
        <v>318</v>
      </c>
      <c r="T212" s="16">
        <f t="shared" ref="T212:Y212" si="76">SUM(T213:T213)</f>
        <v>37678.720000000001</v>
      </c>
      <c r="U212" s="16">
        <f t="shared" si="76"/>
        <v>0</v>
      </c>
      <c r="V212" s="16">
        <f t="shared" si="76"/>
        <v>0</v>
      </c>
      <c r="W212" s="16">
        <f t="shared" si="76"/>
        <v>0</v>
      </c>
      <c r="X212" s="16">
        <f t="shared" si="76"/>
        <v>0</v>
      </c>
      <c r="Y212" s="16">
        <f t="shared" si="76"/>
        <v>37678.720000000001</v>
      </c>
      <c r="Z212" s="17">
        <f t="shared" si="71"/>
        <v>1</v>
      </c>
      <c r="AA212" s="16"/>
    </row>
    <row r="213" spans="1:27" hidden="1" outlineLevel="1" x14ac:dyDescent="0.25">
      <c r="A213" t="s">
        <v>318</v>
      </c>
      <c r="B213" s="8" t="s">
        <v>318</v>
      </c>
      <c r="C213" s="8" t="s">
        <v>313</v>
      </c>
      <c r="D213" s="9">
        <v>0</v>
      </c>
      <c r="E213" s="9">
        <v>778.72</v>
      </c>
      <c r="F213" s="9">
        <v>0</v>
      </c>
      <c r="G213" s="9">
        <v>778.72</v>
      </c>
      <c r="H213" s="7">
        <f t="shared" si="68"/>
        <v>0</v>
      </c>
      <c r="I213" s="8" t="s">
        <v>318</v>
      </c>
      <c r="J213" s="9">
        <v>0</v>
      </c>
      <c r="K213" s="9">
        <v>37678.720000000001</v>
      </c>
      <c r="L213" s="9">
        <v>0</v>
      </c>
      <c r="M213" s="9">
        <v>37678.720000000001</v>
      </c>
      <c r="N213" s="7">
        <f t="shared" si="69"/>
        <v>0</v>
      </c>
      <c r="O213" s="8" t="s">
        <v>318</v>
      </c>
      <c r="P213" s="9">
        <v>778.72</v>
      </c>
      <c r="Q213" s="9">
        <v>37678.720000000001</v>
      </c>
      <c r="R213" s="9">
        <v>-36900</v>
      </c>
      <c r="S213" s="8" t="s">
        <v>318</v>
      </c>
      <c r="T213" s="9">
        <v>37678.720000000001</v>
      </c>
      <c r="U213" s="9">
        <v>0</v>
      </c>
      <c r="V213" s="8" t="s">
        <v>318</v>
      </c>
      <c r="W213" s="9">
        <v>0</v>
      </c>
      <c r="X213" s="9">
        <f>U213+IF(V213 = "", 0, V213)+W213</f>
        <v>0</v>
      </c>
      <c r="Y213" s="9">
        <f>T213-X213</f>
        <v>37678.720000000001</v>
      </c>
      <c r="Z213" s="7">
        <f t="shared" si="71"/>
        <v>1</v>
      </c>
      <c r="AA213" s="8" t="s">
        <v>318</v>
      </c>
    </row>
    <row r="214" spans="1:27" x14ac:dyDescent="0.25">
      <c r="A214" s="18" t="s">
        <v>318</v>
      </c>
      <c r="B214" s="27" t="s">
        <v>314</v>
      </c>
      <c r="C214" s="27"/>
      <c r="D214" s="11">
        <f>D102+D112+D115+D120+D133+D137+D149+D156+D160+D167+D180+D194+D198+D201+D203+D206+D208+D212</f>
        <v>111788.69</v>
      </c>
      <c r="E214" s="11">
        <f>E102+E112+E115+E120+E133+E137+E149+E156+E160+E167+E180+E194+E198+E201+E203+E206+E208+E212</f>
        <v>28993.86</v>
      </c>
      <c r="F214" s="11">
        <f>F102+F112+F115+F120+F133+F137+F149+F156+F160+F167+F180+F194+F198+F201+F203+F206+F208+F212</f>
        <v>0</v>
      </c>
      <c r="G214" s="11">
        <f>G102+G112+G115+G120+G133+G137+G149+G156+G160+G167+G180+G194+G198+G201+G203+G206+G208+G212</f>
        <v>-82794.83</v>
      </c>
      <c r="H214" s="12">
        <f t="shared" si="68"/>
        <v>3.8555987371119262</v>
      </c>
      <c r="I214" s="19" t="s">
        <v>318</v>
      </c>
      <c r="J214" s="11">
        <f>J102+J112+J115+J120+J133+J137+J149+J156+J160+J167+J180+J194+J198+J201+J203+J206+J208+J212</f>
        <v>895941.3600000001</v>
      </c>
      <c r="K214" s="11">
        <f>K102+K112+K115+K120+K133+K137+K149+K156+K160+K167+K180+K194+K198+K201+K203+K206+K208+K212</f>
        <v>911821.92999999993</v>
      </c>
      <c r="L214" s="11">
        <f>L102+L112+L115+L120+L133+L137+L149+L156+L160+L167+L180+L194+L198+L201+L203+L206+L208+L212</f>
        <v>0</v>
      </c>
      <c r="M214" s="11">
        <f>M102+M112+M115+M120+M133+M137+M149+M156+M160+M167+M180+M194+M198+M201+M203+M206+M208+M212</f>
        <v>15880.570000000011</v>
      </c>
      <c r="N214" s="12">
        <f t="shared" si="69"/>
        <v>0.98258369372625221</v>
      </c>
      <c r="O214" s="19" t="s">
        <v>318</v>
      </c>
      <c r="P214" s="11">
        <f>P102+P112+P115+P120+P133+P137+P149+P156+P160+P167+P180+P194+P198+P201+P203+P206+P208+P212</f>
        <v>620317.43999999994</v>
      </c>
      <c r="Q214" s="11">
        <f>Q102+Q112+Q115+Q120+Q133+Q137+Q149+Q156+Q160+Q167+Q180+Q194+Q198+Q201+Q203+Q206+Q208+Q212</f>
        <v>911821.92999999993</v>
      </c>
      <c r="R214" s="11">
        <f>R102+R112+R115+R120+R133+R137+R149+R156+R160+R167+R180+R194+R198+R201+R203+R206+R208+R212</f>
        <v>-291504.49</v>
      </c>
      <c r="S214" s="19" t="s">
        <v>318</v>
      </c>
      <c r="T214" s="11">
        <f t="shared" ref="T214:Y214" si="77">T102+T112+T115+T120+T133+T137+T149+T156+T160+T167+T180+T194+T198+T201+T203+T206+T208+T212</f>
        <v>911821.92999999993</v>
      </c>
      <c r="U214" s="11">
        <f t="shared" si="77"/>
        <v>895941.3600000001</v>
      </c>
      <c r="V214" s="11">
        <f t="shared" si="77"/>
        <v>0</v>
      </c>
      <c r="W214" s="11">
        <f t="shared" si="77"/>
        <v>0</v>
      </c>
      <c r="X214" s="11">
        <f t="shared" si="77"/>
        <v>895941.3600000001</v>
      </c>
      <c r="Y214" s="11">
        <f t="shared" si="77"/>
        <v>15880.569999999978</v>
      </c>
      <c r="Z214" s="12">
        <f t="shared" si="71"/>
        <v>1.7416306273747965E-2</v>
      </c>
      <c r="AA214" s="11"/>
    </row>
    <row r="216" spans="1:27" ht="17.25" x14ac:dyDescent="0.3">
      <c r="A216" s="18" t="s">
        <v>318</v>
      </c>
      <c r="B216" s="26" t="s">
        <v>315</v>
      </c>
      <c r="C216" s="26"/>
      <c r="D216" s="11">
        <f>D99+D214</f>
        <v>273219.65000000002</v>
      </c>
      <c r="E216" s="11">
        <f>E99+E214</f>
        <v>184233.81</v>
      </c>
      <c r="F216" s="11">
        <f>F99+F214</f>
        <v>0</v>
      </c>
      <c r="G216" s="11">
        <f>G99+G214</f>
        <v>-88985.84</v>
      </c>
      <c r="H216" s="12">
        <f>IF(E216&lt;&gt;0, (D216+F216)/E216, 0)</f>
        <v>1.4830049381272636</v>
      </c>
      <c r="I216" s="19" t="s">
        <v>318</v>
      </c>
      <c r="J216" s="11">
        <f>J99+J214</f>
        <v>2854671.5500000003</v>
      </c>
      <c r="K216" s="11">
        <f>K99+K214</f>
        <v>2846784.48</v>
      </c>
      <c r="L216" s="11">
        <f>L99+L214</f>
        <v>0</v>
      </c>
      <c r="M216" s="11">
        <f>M99+M214</f>
        <v>-7887.0699999999888</v>
      </c>
      <c r="N216" s="12">
        <f>IF(K216&lt;&gt;0, (J216+L216)/K216, 0)</f>
        <v>1.0027705188276144</v>
      </c>
      <c r="O216" s="19" t="s">
        <v>318</v>
      </c>
      <c r="P216" s="11">
        <f>P99+P214</f>
        <v>2588769.66</v>
      </c>
      <c r="Q216" s="11">
        <f>Q99+Q214</f>
        <v>2846784.48</v>
      </c>
      <c r="R216" s="11">
        <f>R99+R214</f>
        <v>-258014.81999999998</v>
      </c>
      <c r="S216" s="19" t="s">
        <v>318</v>
      </c>
      <c r="T216" s="11">
        <f t="shared" ref="T216:Y216" si="78">T99+T214</f>
        <v>2846784.48</v>
      </c>
      <c r="U216" s="11">
        <f t="shared" si="78"/>
        <v>2854671.5500000003</v>
      </c>
      <c r="V216" s="11">
        <f t="shared" si="78"/>
        <v>0</v>
      </c>
      <c r="W216" s="11">
        <f t="shared" si="78"/>
        <v>0</v>
      </c>
      <c r="X216" s="11">
        <f t="shared" si="78"/>
        <v>2854671.5500000003</v>
      </c>
      <c r="Y216" s="11">
        <f t="shared" si="78"/>
        <v>-7887.0700000000616</v>
      </c>
      <c r="Z216" s="12">
        <f>IF(T216&lt;&gt;0, Y216/T216, 0)</f>
        <v>-2.7705188276142567E-3</v>
      </c>
      <c r="AA216" s="11"/>
    </row>
    <row r="217" spans="1:27" x14ac:dyDescent="0.25">
      <c r="J217" s="28"/>
      <c r="K217" s="28"/>
      <c r="L217" s="29"/>
      <c r="M217" s="28"/>
    </row>
    <row r="218" spans="1:27" ht="17.25" x14ac:dyDescent="0.3">
      <c r="A218" s="18" t="s">
        <v>318</v>
      </c>
      <c r="B218" s="26" t="s">
        <v>316</v>
      </c>
      <c r="C218" s="26"/>
      <c r="D218" s="11">
        <f>D45+D216</f>
        <v>102594.07000000004</v>
      </c>
      <c r="E218" s="11">
        <f>E45+E216</f>
        <v>5286.679999999993</v>
      </c>
      <c r="F218" s="11">
        <f>F45+F216</f>
        <v>0</v>
      </c>
      <c r="G218" s="11">
        <f>G45+G216</f>
        <v>-97307.39</v>
      </c>
      <c r="H218" s="12">
        <f>IF(E218&lt;&gt;0, (D218+F218)/E218, 0)</f>
        <v>19.406143364077298</v>
      </c>
      <c r="I218" s="19" t="s">
        <v>318</v>
      </c>
      <c r="J218" s="11">
        <f>J45+J216</f>
        <v>260934.63000000035</v>
      </c>
      <c r="K218" s="11">
        <f>K45+K216</f>
        <v>214443.75999999978</v>
      </c>
      <c r="L218" s="11">
        <f>L45+L216</f>
        <v>0</v>
      </c>
      <c r="M218" s="11">
        <f>M45+M216</f>
        <v>-46490.869999999995</v>
      </c>
      <c r="N218" s="12">
        <f>IF(K218&lt;&gt;0, (J218+L218)/K218, 0)</f>
        <v>1.2167974950635105</v>
      </c>
      <c r="O218" s="19" t="s">
        <v>318</v>
      </c>
      <c r="P218" s="11">
        <f>P45+P216</f>
        <v>23389.459999999963</v>
      </c>
      <c r="Q218" s="11">
        <f>Q45+Q216</f>
        <v>214443.75999999978</v>
      </c>
      <c r="R218" s="11">
        <f>R45+R216</f>
        <v>-191054.3</v>
      </c>
      <c r="S218" s="19" t="s">
        <v>318</v>
      </c>
      <c r="T218" s="11">
        <f t="shared" ref="T218:Y218" si="79">T45+T216</f>
        <v>214443.75999999978</v>
      </c>
      <c r="U218" s="11">
        <f t="shared" si="79"/>
        <v>260934.63000000035</v>
      </c>
      <c r="V218" s="11">
        <f t="shared" si="79"/>
        <v>0</v>
      </c>
      <c r="W218" s="11">
        <f t="shared" si="79"/>
        <v>0</v>
      </c>
      <c r="X218" s="11">
        <f t="shared" si="79"/>
        <v>260934.63000000035</v>
      </c>
      <c r="Y218" s="11">
        <f t="shared" si="79"/>
        <v>-46490.869999999966</v>
      </c>
      <c r="Z218" s="12">
        <f>IF(T218&lt;&gt;0, Y218/T218, 0)</f>
        <v>-0.21679749506350762</v>
      </c>
      <c r="AA218" s="11"/>
    </row>
  </sheetData>
  <mergeCells count="42">
    <mergeCell ref="B208:C208"/>
    <mergeCell ref="B212:C212"/>
    <mergeCell ref="B214:C214"/>
    <mergeCell ref="B216:C216"/>
    <mergeCell ref="B218:C218"/>
    <mergeCell ref="B194:C194"/>
    <mergeCell ref="B198:C198"/>
    <mergeCell ref="B201:C201"/>
    <mergeCell ref="B203:C203"/>
    <mergeCell ref="B206:C206"/>
    <mergeCell ref="B149:C149"/>
    <mergeCell ref="B156:C156"/>
    <mergeCell ref="B160:C160"/>
    <mergeCell ref="B167:C167"/>
    <mergeCell ref="B180:C180"/>
    <mergeCell ref="B112:C112"/>
    <mergeCell ref="B115:C115"/>
    <mergeCell ref="B120:C120"/>
    <mergeCell ref="B133:C133"/>
    <mergeCell ref="B137:C137"/>
    <mergeCell ref="B74:C74"/>
    <mergeCell ref="B79:C79"/>
    <mergeCell ref="B88:C88"/>
    <mergeCell ref="B99:C99"/>
    <mergeCell ref="B102:C102"/>
    <mergeCell ref="B45:C45"/>
    <mergeCell ref="B50:C50"/>
    <mergeCell ref="B54:C54"/>
    <mergeCell ref="B59:C59"/>
    <mergeCell ref="B62:C62"/>
    <mergeCell ref="B11:C11"/>
    <mergeCell ref="B13:C13"/>
    <mergeCell ref="B20:C20"/>
    <mergeCell ref="B23:C23"/>
    <mergeCell ref="B40:C40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AA222"/>
  <sheetViews>
    <sheetView showGridLines="0" topLeftCell="A94" zoomScaleNormal="100" workbookViewId="0">
      <selection activeCell="J221" sqref="J221:M221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1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" x14ac:dyDescent="0.35">
      <c r="B3" s="1" t="s">
        <v>324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B4" s="3" t="s">
        <v>3</v>
      </c>
    </row>
    <row r="5" spans="1:27" x14ac:dyDescent="0.25">
      <c r="B5" s="3" t="s">
        <v>4</v>
      </c>
    </row>
    <row r="8" spans="1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1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1:27" ht="17.25" x14ac:dyDescent="0.3">
      <c r="B10" s="5" t="s">
        <v>21</v>
      </c>
    </row>
    <row r="11" spans="1:27" collapsed="1" x14ac:dyDescent="0.25">
      <c r="A11" t="s">
        <v>318</v>
      </c>
      <c r="B11" s="25" t="s">
        <v>22</v>
      </c>
      <c r="C11" s="25"/>
      <c r="D11" s="16">
        <f>SUM(D12:D12)</f>
        <v>-174979.36</v>
      </c>
      <c r="E11" s="16">
        <f>SUM(E12:E12)</f>
        <v>-174978.64</v>
      </c>
      <c r="F11" s="16">
        <f>SUM(F12:F12)</f>
        <v>0</v>
      </c>
      <c r="G11" s="16">
        <f>SUM(G12:G12)</f>
        <v>0.72</v>
      </c>
      <c r="H11" s="17">
        <f t="shared" ref="H11:H45" si="0">IF(E11&lt;&gt;0, (D11+F11)/E11, 0)</f>
        <v>1.0000041147879535</v>
      </c>
      <c r="I11" s="15" t="s">
        <v>318</v>
      </c>
      <c r="J11" s="16">
        <f>SUM(J12:J12)</f>
        <v>-2099743.7400000002</v>
      </c>
      <c r="K11" s="16">
        <f>SUM(K12:K12)</f>
        <v>-2099743.65</v>
      </c>
      <c r="L11" s="16">
        <f>SUM(L12:L12)</f>
        <v>0</v>
      </c>
      <c r="M11" s="16">
        <f>SUM(M12:M12)</f>
        <v>0.09</v>
      </c>
      <c r="N11" s="17">
        <f t="shared" ref="N11:N45" si="1">IF(K11&lt;&gt;0, (J11+L11)/K11, 0)</f>
        <v>1.0000000428623752</v>
      </c>
      <c r="O11" s="15" t="s">
        <v>318</v>
      </c>
      <c r="P11" s="16">
        <f>SUM(P12:P12)</f>
        <v>-2099743.65</v>
      </c>
      <c r="Q11" s="16">
        <f>SUM(Q12:Q12)</f>
        <v>-2099743.65</v>
      </c>
      <c r="R11" s="16">
        <f>SUM(R12:R12)</f>
        <v>0</v>
      </c>
      <c r="S11" s="15" t="s">
        <v>318</v>
      </c>
      <c r="T11" s="16">
        <f t="shared" ref="T11:Y11" si="2">SUM(T12:T12)</f>
        <v>-2099743.65</v>
      </c>
      <c r="U11" s="16">
        <f t="shared" si="2"/>
        <v>-2099743.7400000002</v>
      </c>
      <c r="V11" s="16">
        <f t="shared" si="2"/>
        <v>0</v>
      </c>
      <c r="W11" s="16">
        <f t="shared" si="2"/>
        <v>0</v>
      </c>
      <c r="X11" s="16">
        <f t="shared" si="2"/>
        <v>-2099743.7400000002</v>
      </c>
      <c r="Y11" s="16">
        <f t="shared" si="2"/>
        <v>9.0000000316649675E-2</v>
      </c>
      <c r="Z11" s="17">
        <f t="shared" ref="Z11:Z45" si="3">IF(T11&lt;&gt;0, Y11/T11, 0)</f>
        <v>-4.286237527931073E-8</v>
      </c>
      <c r="AA11" s="16"/>
    </row>
    <row r="12" spans="1:27" hidden="1" outlineLevel="1" x14ac:dyDescent="0.25">
      <c r="A12" t="s">
        <v>318</v>
      </c>
      <c r="B12" s="8" t="s">
        <v>318</v>
      </c>
      <c r="C12" s="8" t="s">
        <v>23</v>
      </c>
      <c r="D12" s="9">
        <v>-174979.36</v>
      </c>
      <c r="E12" s="9">
        <v>-174978.64</v>
      </c>
      <c r="F12" s="9">
        <v>0</v>
      </c>
      <c r="G12" s="9">
        <v>0.72</v>
      </c>
      <c r="H12" s="7">
        <f t="shared" si="0"/>
        <v>1.0000041147879535</v>
      </c>
      <c r="I12" s="8" t="s">
        <v>318</v>
      </c>
      <c r="J12" s="9">
        <v>-2099743.7400000002</v>
      </c>
      <c r="K12" s="9">
        <v>-2099743.65</v>
      </c>
      <c r="L12" s="9">
        <v>0</v>
      </c>
      <c r="M12" s="9">
        <v>0.09</v>
      </c>
      <c r="N12" s="7">
        <f t="shared" si="1"/>
        <v>1.0000000428623752</v>
      </c>
      <c r="O12" s="8" t="s">
        <v>318</v>
      </c>
      <c r="P12" s="9">
        <v>-2099743.65</v>
      </c>
      <c r="Q12" s="9">
        <v>-2099743.65</v>
      </c>
      <c r="R12" s="9">
        <v>0</v>
      </c>
      <c r="S12" s="8" t="s">
        <v>318</v>
      </c>
      <c r="T12" s="9">
        <v>-2099743.65</v>
      </c>
      <c r="U12" s="9">
        <v>-2099743.7400000002</v>
      </c>
      <c r="V12" s="8" t="s">
        <v>318</v>
      </c>
      <c r="W12" s="9">
        <v>0</v>
      </c>
      <c r="X12" s="9">
        <f>U12+IF(V12 = "", 0, V12)+W12</f>
        <v>-2099743.7400000002</v>
      </c>
      <c r="Y12" s="9">
        <f>T12-X12</f>
        <v>9.0000000316649675E-2</v>
      </c>
      <c r="Z12" s="7">
        <f t="shared" si="3"/>
        <v>-4.286237527931073E-8</v>
      </c>
      <c r="AA12" s="8" t="s">
        <v>318</v>
      </c>
    </row>
    <row r="13" spans="1:27" collapsed="1" x14ac:dyDescent="0.25">
      <c r="A13" t="s">
        <v>318</v>
      </c>
      <c r="B13" s="25" t="s">
        <v>24</v>
      </c>
      <c r="C13" s="25"/>
      <c r="D13" s="16">
        <f>SUM(D14:D19)</f>
        <v>-21070</v>
      </c>
      <c r="E13" s="16">
        <f>SUM(E14:E19)</f>
        <v>-14710.36</v>
      </c>
      <c r="F13" s="16">
        <f>SUM(F14:F19)</f>
        <v>0</v>
      </c>
      <c r="G13" s="16">
        <f>SUM(G14:G19)</f>
        <v>6359.64</v>
      </c>
      <c r="H13" s="17">
        <f t="shared" si="0"/>
        <v>1.4323238860231835</v>
      </c>
      <c r="I13" s="15" t="s">
        <v>318</v>
      </c>
      <c r="J13" s="16">
        <f>SUM(J14:J19)</f>
        <v>-274791.93</v>
      </c>
      <c r="K13" s="16">
        <f>SUM(K14:K19)</f>
        <v>-266297.36</v>
      </c>
      <c r="L13" s="16">
        <f>SUM(L14:L19)</f>
        <v>0</v>
      </c>
      <c r="M13" s="16">
        <f>SUM(M14:M19)</f>
        <v>8494.57</v>
      </c>
      <c r="N13" s="17">
        <f t="shared" si="1"/>
        <v>1.031898814167741</v>
      </c>
      <c r="O13" s="15" t="s">
        <v>318</v>
      </c>
      <c r="P13" s="16">
        <f>SUM(P14:P19)</f>
        <v>-254174.36</v>
      </c>
      <c r="Q13" s="16">
        <f>SUM(Q14:Q19)</f>
        <v>-266297.36</v>
      </c>
      <c r="R13" s="16">
        <f>SUM(R14:R19)</f>
        <v>12123</v>
      </c>
      <c r="S13" s="15" t="s">
        <v>318</v>
      </c>
      <c r="T13" s="16">
        <f t="shared" ref="T13:Y13" si="4">SUM(T14:T19)</f>
        <v>-266297.36</v>
      </c>
      <c r="U13" s="16">
        <f t="shared" si="4"/>
        <v>-274791.93</v>
      </c>
      <c r="V13" s="16">
        <f t="shared" si="4"/>
        <v>0</v>
      </c>
      <c r="W13" s="16">
        <f t="shared" si="4"/>
        <v>0</v>
      </c>
      <c r="X13" s="16">
        <f t="shared" si="4"/>
        <v>-274791.93</v>
      </c>
      <c r="Y13" s="16">
        <f t="shared" si="4"/>
        <v>8494.57</v>
      </c>
      <c r="Z13" s="17">
        <f t="shared" si="3"/>
        <v>-3.1898814167740902E-2</v>
      </c>
      <c r="AA13" s="16"/>
    </row>
    <row r="14" spans="1:27" hidden="1" outlineLevel="1" x14ac:dyDescent="0.25">
      <c r="A14" t="s">
        <v>318</v>
      </c>
      <c r="B14" s="8" t="s">
        <v>318</v>
      </c>
      <c r="C14" s="8" t="s">
        <v>25</v>
      </c>
      <c r="D14" s="9">
        <v>-21070</v>
      </c>
      <c r="E14" s="9">
        <v>-14710.36</v>
      </c>
      <c r="F14" s="9">
        <v>0</v>
      </c>
      <c r="G14" s="9">
        <v>6359.64</v>
      </c>
      <c r="H14" s="7">
        <f t="shared" si="0"/>
        <v>1.4323238860231835</v>
      </c>
      <c r="I14" s="8" t="s">
        <v>318</v>
      </c>
      <c r="J14" s="9">
        <v>-21070</v>
      </c>
      <c r="K14" s="9">
        <v>-14710.36</v>
      </c>
      <c r="L14" s="9">
        <v>0</v>
      </c>
      <c r="M14" s="9">
        <v>6359.64</v>
      </c>
      <c r="N14" s="7">
        <f t="shared" si="1"/>
        <v>1.4323238860231835</v>
      </c>
      <c r="O14" s="8" t="s">
        <v>318</v>
      </c>
      <c r="P14" s="9">
        <v>-14710.36</v>
      </c>
      <c r="Q14" s="9">
        <v>-14710.36</v>
      </c>
      <c r="R14" s="9">
        <v>0</v>
      </c>
      <c r="S14" s="8" t="s">
        <v>318</v>
      </c>
      <c r="T14" s="9">
        <v>-14710.36</v>
      </c>
      <c r="U14" s="9">
        <v>-21070</v>
      </c>
      <c r="V14" s="8" t="s">
        <v>318</v>
      </c>
      <c r="W14" s="9">
        <v>0</v>
      </c>
      <c r="X14" s="9">
        <f t="shared" ref="X14:X19" si="5">U14+IF(V14 = "", 0, V14)+W14</f>
        <v>-21070</v>
      </c>
      <c r="Y14" s="9">
        <f t="shared" ref="Y14:Y19" si="6">T14-X14</f>
        <v>6359.6399999999994</v>
      </c>
      <c r="Z14" s="7">
        <f t="shared" si="3"/>
        <v>-0.43232388602318361</v>
      </c>
      <c r="AA14" s="8" t="s">
        <v>318</v>
      </c>
    </row>
    <row r="15" spans="1:27" hidden="1" outlineLevel="1" x14ac:dyDescent="0.25">
      <c r="A15" t="s">
        <v>318</v>
      </c>
      <c r="B15" s="8" t="s">
        <v>318</v>
      </c>
      <c r="C15" s="8" t="s">
        <v>26</v>
      </c>
      <c r="D15" s="9">
        <v>0</v>
      </c>
      <c r="E15" s="9">
        <v>0</v>
      </c>
      <c r="F15" s="9">
        <v>0</v>
      </c>
      <c r="G15" s="9">
        <v>0</v>
      </c>
      <c r="H15" s="7">
        <f t="shared" si="0"/>
        <v>0</v>
      </c>
      <c r="I15" s="8" t="s">
        <v>318</v>
      </c>
      <c r="J15" s="9">
        <v>-88472</v>
      </c>
      <c r="K15" s="9">
        <v>-82875</v>
      </c>
      <c r="L15" s="9">
        <v>0</v>
      </c>
      <c r="M15" s="9">
        <v>5597</v>
      </c>
      <c r="N15" s="7">
        <f t="shared" si="1"/>
        <v>1.0675354449472096</v>
      </c>
      <c r="O15" s="8" t="s">
        <v>318</v>
      </c>
      <c r="P15" s="9">
        <v>-78779</v>
      </c>
      <c r="Q15" s="9">
        <v>-82875</v>
      </c>
      <c r="R15" s="9">
        <v>4096</v>
      </c>
      <c r="S15" s="8" t="s">
        <v>318</v>
      </c>
      <c r="T15" s="9">
        <v>-82875</v>
      </c>
      <c r="U15" s="9">
        <v>-88472</v>
      </c>
      <c r="V15" s="8" t="s">
        <v>318</v>
      </c>
      <c r="W15" s="9">
        <v>0</v>
      </c>
      <c r="X15" s="9">
        <f t="shared" si="5"/>
        <v>-88472</v>
      </c>
      <c r="Y15" s="9">
        <f t="shared" si="6"/>
        <v>5597</v>
      </c>
      <c r="Z15" s="7">
        <f t="shared" si="3"/>
        <v>-6.7535444947209658E-2</v>
      </c>
      <c r="AA15" s="8" t="s">
        <v>318</v>
      </c>
    </row>
    <row r="16" spans="1:27" hidden="1" outlineLevel="1" x14ac:dyDescent="0.25">
      <c r="A16" t="s">
        <v>318</v>
      </c>
      <c r="B16" s="8" t="s">
        <v>318</v>
      </c>
      <c r="C16" s="8" t="s">
        <v>27</v>
      </c>
      <c r="D16" s="9">
        <v>0</v>
      </c>
      <c r="E16" s="9">
        <v>0</v>
      </c>
      <c r="F16" s="9">
        <v>0</v>
      </c>
      <c r="G16" s="9">
        <v>0</v>
      </c>
      <c r="H16" s="7">
        <f t="shared" si="0"/>
        <v>0</v>
      </c>
      <c r="I16" s="8" t="s">
        <v>318</v>
      </c>
      <c r="J16" s="9">
        <v>-51762</v>
      </c>
      <c r="K16" s="9">
        <v>-75000</v>
      </c>
      <c r="L16" s="9">
        <v>0</v>
      </c>
      <c r="M16" s="9">
        <v>-23238</v>
      </c>
      <c r="N16" s="7">
        <f t="shared" si="1"/>
        <v>0.69016</v>
      </c>
      <c r="O16" s="8" t="s">
        <v>318</v>
      </c>
      <c r="P16" s="9">
        <v>-75000</v>
      </c>
      <c r="Q16" s="9">
        <v>-75000</v>
      </c>
      <c r="R16" s="9">
        <v>0</v>
      </c>
      <c r="S16" s="8" t="s">
        <v>318</v>
      </c>
      <c r="T16" s="9">
        <v>-75000</v>
      </c>
      <c r="U16" s="9">
        <v>-51762</v>
      </c>
      <c r="V16" s="8" t="s">
        <v>318</v>
      </c>
      <c r="W16" s="9">
        <v>0</v>
      </c>
      <c r="X16" s="9">
        <f t="shared" si="5"/>
        <v>-51762</v>
      </c>
      <c r="Y16" s="9">
        <f t="shared" si="6"/>
        <v>-23238</v>
      </c>
      <c r="Z16" s="7">
        <f t="shared" si="3"/>
        <v>0.30984</v>
      </c>
      <c r="AA16" s="8" t="s">
        <v>318</v>
      </c>
    </row>
    <row r="17" spans="1:27" hidden="1" outlineLevel="1" x14ac:dyDescent="0.25">
      <c r="A17" t="s">
        <v>318</v>
      </c>
      <c r="B17" s="8" t="s">
        <v>318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7">
        <f t="shared" si="0"/>
        <v>0</v>
      </c>
      <c r="I17" s="8" t="s">
        <v>318</v>
      </c>
      <c r="J17" s="9">
        <v>-19380</v>
      </c>
      <c r="K17" s="9">
        <v>-18970</v>
      </c>
      <c r="L17" s="9">
        <v>0</v>
      </c>
      <c r="M17" s="9">
        <v>410</v>
      </c>
      <c r="N17" s="7">
        <f t="shared" si="1"/>
        <v>1.02161307327359</v>
      </c>
      <c r="O17" s="8" t="s">
        <v>318</v>
      </c>
      <c r="P17" s="9">
        <v>-19600</v>
      </c>
      <c r="Q17" s="9">
        <v>-18970</v>
      </c>
      <c r="R17" s="9">
        <v>-630</v>
      </c>
      <c r="S17" s="8" t="s">
        <v>318</v>
      </c>
      <c r="T17" s="9">
        <v>-18970</v>
      </c>
      <c r="U17" s="9">
        <v>-19380</v>
      </c>
      <c r="V17" s="8" t="s">
        <v>318</v>
      </c>
      <c r="W17" s="9">
        <v>0</v>
      </c>
      <c r="X17" s="9">
        <f t="shared" si="5"/>
        <v>-19380</v>
      </c>
      <c r="Y17" s="9">
        <f t="shared" si="6"/>
        <v>410</v>
      </c>
      <c r="Z17" s="7">
        <f t="shared" si="3"/>
        <v>-2.161307327358988E-2</v>
      </c>
      <c r="AA17" s="8" t="s">
        <v>318</v>
      </c>
    </row>
    <row r="18" spans="1:27" hidden="1" outlineLevel="1" x14ac:dyDescent="0.25">
      <c r="A18" t="s">
        <v>318</v>
      </c>
      <c r="B18" s="8" t="s">
        <v>318</v>
      </c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7">
        <f t="shared" si="0"/>
        <v>0</v>
      </c>
      <c r="I18" s="8" t="s">
        <v>318</v>
      </c>
      <c r="J18" s="9">
        <v>-65213.93</v>
      </c>
      <c r="K18" s="9">
        <v>-74742</v>
      </c>
      <c r="L18" s="9">
        <v>0</v>
      </c>
      <c r="M18" s="9">
        <v>-9528.07</v>
      </c>
      <c r="N18" s="7">
        <f t="shared" si="1"/>
        <v>0.87252053731503032</v>
      </c>
      <c r="O18" s="8" t="s">
        <v>318</v>
      </c>
      <c r="P18" s="9">
        <v>-37191</v>
      </c>
      <c r="Q18" s="9">
        <v>-74742</v>
      </c>
      <c r="R18" s="9">
        <v>37551</v>
      </c>
      <c r="S18" s="8" t="s">
        <v>318</v>
      </c>
      <c r="T18" s="9">
        <v>-74742</v>
      </c>
      <c r="U18" s="9">
        <v>-65213.93</v>
      </c>
      <c r="V18" s="8" t="s">
        <v>318</v>
      </c>
      <c r="W18" s="9">
        <v>0</v>
      </c>
      <c r="X18" s="9">
        <f t="shared" si="5"/>
        <v>-65213.93</v>
      </c>
      <c r="Y18" s="9">
        <f t="shared" si="6"/>
        <v>-9528.07</v>
      </c>
      <c r="Z18" s="7">
        <f t="shared" si="3"/>
        <v>0.12747946268496962</v>
      </c>
      <c r="AA18" s="8" t="s">
        <v>318</v>
      </c>
    </row>
    <row r="19" spans="1:27" hidden="1" outlineLevel="1" x14ac:dyDescent="0.25">
      <c r="A19" t="s">
        <v>318</v>
      </c>
      <c r="B19" s="8" t="s">
        <v>318</v>
      </c>
      <c r="C19" s="8" t="s">
        <v>30</v>
      </c>
      <c r="D19" s="9">
        <v>0</v>
      </c>
      <c r="E19" s="9">
        <v>0</v>
      </c>
      <c r="F19" s="9">
        <v>0</v>
      </c>
      <c r="G19" s="9">
        <v>0</v>
      </c>
      <c r="H19" s="7">
        <f t="shared" si="0"/>
        <v>0</v>
      </c>
      <c r="I19" s="8" t="s">
        <v>318</v>
      </c>
      <c r="J19" s="9">
        <v>-28894</v>
      </c>
      <c r="K19" s="9">
        <v>0</v>
      </c>
      <c r="L19" s="9">
        <v>0</v>
      </c>
      <c r="M19" s="9">
        <v>28894</v>
      </c>
      <c r="N19" s="7">
        <f t="shared" si="1"/>
        <v>0</v>
      </c>
      <c r="O19" s="8" t="s">
        <v>318</v>
      </c>
      <c r="P19" s="9">
        <v>-28894</v>
      </c>
      <c r="Q19" s="9">
        <v>0</v>
      </c>
      <c r="R19" s="9">
        <v>-28894</v>
      </c>
      <c r="S19" s="8" t="s">
        <v>318</v>
      </c>
      <c r="T19" s="9">
        <v>0</v>
      </c>
      <c r="U19" s="9">
        <v>-28894</v>
      </c>
      <c r="V19" s="8" t="s">
        <v>318</v>
      </c>
      <c r="W19" s="9">
        <v>0</v>
      </c>
      <c r="X19" s="9">
        <f t="shared" si="5"/>
        <v>-28894</v>
      </c>
      <c r="Y19" s="9">
        <f t="shared" si="6"/>
        <v>28894</v>
      </c>
      <c r="Z19" s="7">
        <f t="shared" si="3"/>
        <v>0</v>
      </c>
      <c r="AA19" s="8" t="s">
        <v>318</v>
      </c>
    </row>
    <row r="20" spans="1:27" collapsed="1" x14ac:dyDescent="0.25">
      <c r="A20" t="s">
        <v>318</v>
      </c>
      <c r="B20" s="25" t="s">
        <v>32</v>
      </c>
      <c r="C20" s="25"/>
      <c r="D20" s="16">
        <f>SUM(D21:D22)</f>
        <v>-4336.33</v>
      </c>
      <c r="E20" s="16">
        <f>SUM(E21:E22)</f>
        <v>-55500</v>
      </c>
      <c r="F20" s="16">
        <f>SUM(F21:F22)</f>
        <v>0</v>
      </c>
      <c r="G20" s="16">
        <f>SUM(G21:G22)</f>
        <v>-51163.67</v>
      </c>
      <c r="H20" s="17">
        <f t="shared" si="0"/>
        <v>7.8132072072072067E-2</v>
      </c>
      <c r="I20" s="15" t="s">
        <v>318</v>
      </c>
      <c r="J20" s="16">
        <f>SUM(J21:J22)</f>
        <v>-212601.54</v>
      </c>
      <c r="K20" s="16">
        <f>SUM(K21:K22)</f>
        <v>-195931</v>
      </c>
      <c r="L20" s="16">
        <f>SUM(L21:L22)</f>
        <v>0</v>
      </c>
      <c r="M20" s="16">
        <f>SUM(M21:M22)</f>
        <v>16670.54</v>
      </c>
      <c r="N20" s="17">
        <f t="shared" si="1"/>
        <v>1.0850837284554258</v>
      </c>
      <c r="O20" s="15" t="s">
        <v>318</v>
      </c>
      <c r="P20" s="16">
        <f>SUM(P21:P22)</f>
        <v>-186467</v>
      </c>
      <c r="Q20" s="16">
        <f>SUM(Q21:Q22)</f>
        <v>-195931</v>
      </c>
      <c r="R20" s="16">
        <f>SUM(R21:R22)</f>
        <v>9464</v>
      </c>
      <c r="S20" s="15" t="s">
        <v>318</v>
      </c>
      <c r="T20" s="16">
        <f t="shared" ref="T20:Y20" si="7">SUM(T21:T22)</f>
        <v>-195931</v>
      </c>
      <c r="U20" s="16">
        <f t="shared" si="7"/>
        <v>-212601.54</v>
      </c>
      <c r="V20" s="16">
        <f t="shared" si="7"/>
        <v>0</v>
      </c>
      <c r="W20" s="16">
        <f t="shared" si="7"/>
        <v>0</v>
      </c>
      <c r="X20" s="16">
        <f t="shared" si="7"/>
        <v>-212601.54</v>
      </c>
      <c r="Y20" s="16">
        <f t="shared" si="7"/>
        <v>16670.540000000008</v>
      </c>
      <c r="Z20" s="17">
        <f t="shared" si="3"/>
        <v>-8.5083728455425681E-2</v>
      </c>
      <c r="AA20" s="16"/>
    </row>
    <row r="21" spans="1:27" hidden="1" outlineLevel="1" x14ac:dyDescent="0.25">
      <c r="A21" t="s">
        <v>318</v>
      </c>
      <c r="B21" s="8" t="s">
        <v>318</v>
      </c>
      <c r="C21" s="8" t="s">
        <v>33</v>
      </c>
      <c r="D21" s="9">
        <v>-4336.33</v>
      </c>
      <c r="E21" s="9">
        <v>0</v>
      </c>
      <c r="F21" s="9">
        <v>0</v>
      </c>
      <c r="G21" s="9">
        <v>4336.33</v>
      </c>
      <c r="H21" s="7">
        <f t="shared" si="0"/>
        <v>0</v>
      </c>
      <c r="I21" s="8" t="s">
        <v>318</v>
      </c>
      <c r="J21" s="9">
        <v>-157101.54</v>
      </c>
      <c r="K21" s="9">
        <v>-140431</v>
      </c>
      <c r="L21" s="9">
        <v>0</v>
      </c>
      <c r="M21" s="9">
        <v>16670.54</v>
      </c>
      <c r="N21" s="7">
        <f t="shared" si="1"/>
        <v>1.1187098290263546</v>
      </c>
      <c r="O21" s="8" t="s">
        <v>318</v>
      </c>
      <c r="P21" s="9">
        <v>-126467</v>
      </c>
      <c r="Q21" s="9">
        <v>-140431</v>
      </c>
      <c r="R21" s="9">
        <v>13964</v>
      </c>
      <c r="S21" s="8" t="s">
        <v>318</v>
      </c>
      <c r="T21" s="9">
        <v>-140431</v>
      </c>
      <c r="U21" s="9">
        <v>-157101.54</v>
      </c>
      <c r="V21" s="8" t="s">
        <v>318</v>
      </c>
      <c r="W21" s="9">
        <v>0</v>
      </c>
      <c r="X21" s="9">
        <f>U21+IF(V21 = "", 0, V21)+W21</f>
        <v>-157101.54</v>
      </c>
      <c r="Y21" s="9">
        <f>T21-X21</f>
        <v>16670.540000000008</v>
      </c>
      <c r="Z21" s="7">
        <f t="shared" si="3"/>
        <v>-0.11870982902635464</v>
      </c>
      <c r="AA21" s="8" t="s">
        <v>318</v>
      </c>
    </row>
    <row r="22" spans="1:27" hidden="1" outlineLevel="1" x14ac:dyDescent="0.25">
      <c r="A22" t="s">
        <v>318</v>
      </c>
      <c r="B22" s="8" t="s">
        <v>318</v>
      </c>
      <c r="C22" s="8" t="s">
        <v>34</v>
      </c>
      <c r="D22" s="9">
        <v>0</v>
      </c>
      <c r="E22" s="9">
        <v>-55500</v>
      </c>
      <c r="F22" s="9">
        <v>0</v>
      </c>
      <c r="G22" s="9">
        <v>-55500</v>
      </c>
      <c r="H22" s="7">
        <f t="shared" si="0"/>
        <v>0</v>
      </c>
      <c r="I22" s="8" t="s">
        <v>318</v>
      </c>
      <c r="J22" s="9">
        <v>-55500</v>
      </c>
      <c r="K22" s="9">
        <v>-55500</v>
      </c>
      <c r="L22" s="9">
        <v>0</v>
      </c>
      <c r="M22" s="9">
        <v>0</v>
      </c>
      <c r="N22" s="7">
        <f t="shared" si="1"/>
        <v>1</v>
      </c>
      <c r="O22" s="8" t="s">
        <v>318</v>
      </c>
      <c r="P22" s="9">
        <v>-60000</v>
      </c>
      <c r="Q22" s="9">
        <v>-55500</v>
      </c>
      <c r="R22" s="9">
        <v>-4500</v>
      </c>
      <c r="S22" s="8" t="s">
        <v>318</v>
      </c>
      <c r="T22" s="9">
        <v>-55500</v>
      </c>
      <c r="U22" s="9">
        <v>-55500</v>
      </c>
      <c r="V22" s="8" t="s">
        <v>318</v>
      </c>
      <c r="W22" s="9">
        <v>0</v>
      </c>
      <c r="X22" s="9">
        <f>U22+IF(V22 = "", 0, V22)+W22</f>
        <v>-55500</v>
      </c>
      <c r="Y22" s="9">
        <f>T22-X22</f>
        <v>0</v>
      </c>
      <c r="Z22" s="7">
        <f t="shared" si="3"/>
        <v>0</v>
      </c>
      <c r="AA22" s="8" t="s">
        <v>318</v>
      </c>
    </row>
    <row r="23" spans="1:27" collapsed="1" x14ac:dyDescent="0.25">
      <c r="A23" t="s">
        <v>318</v>
      </c>
      <c r="B23" s="25" t="s">
        <v>39</v>
      </c>
      <c r="C23" s="25"/>
      <c r="D23" s="16">
        <f>SUM(D24:D41)</f>
        <v>-14043.029999999999</v>
      </c>
      <c r="E23" s="16">
        <f>SUM(E24:E41)</f>
        <v>-116.67</v>
      </c>
      <c r="F23" s="16">
        <f>SUM(F24:F41)</f>
        <v>0</v>
      </c>
      <c r="G23" s="16">
        <f>SUM(G24:G41)</f>
        <v>13926.36</v>
      </c>
      <c r="H23" s="17">
        <f t="shared" si="0"/>
        <v>120.36538956029827</v>
      </c>
      <c r="I23" s="15" t="s">
        <v>318</v>
      </c>
      <c r="J23" s="16">
        <f>SUM(J24:J41)</f>
        <v>-199811.57</v>
      </c>
      <c r="K23" s="16">
        <f>SUM(K24:K41)</f>
        <v>-150290</v>
      </c>
      <c r="L23" s="16">
        <f>SUM(L24:L41)</f>
        <v>0</v>
      </c>
      <c r="M23" s="16">
        <f>SUM(M24:M41)</f>
        <v>49521.57</v>
      </c>
      <c r="N23" s="17">
        <f t="shared" si="1"/>
        <v>1.3295067536096881</v>
      </c>
      <c r="O23" s="15" t="s">
        <v>318</v>
      </c>
      <c r="P23" s="16">
        <f>SUM(P24:P41)</f>
        <v>-136040</v>
      </c>
      <c r="Q23" s="16">
        <f>SUM(Q24:Q41)</f>
        <v>-150290</v>
      </c>
      <c r="R23" s="16">
        <f>SUM(R24:R41)</f>
        <v>14250</v>
      </c>
      <c r="S23" s="15" t="s">
        <v>318</v>
      </c>
      <c r="T23" s="16">
        <f t="shared" ref="T23:Y23" si="8">SUM(T24:T41)</f>
        <v>-150290</v>
      </c>
      <c r="U23" s="16">
        <f t="shared" si="8"/>
        <v>-199811.57</v>
      </c>
      <c r="V23" s="16">
        <f t="shared" si="8"/>
        <v>0</v>
      </c>
      <c r="W23" s="16">
        <f t="shared" si="8"/>
        <v>0</v>
      </c>
      <c r="X23" s="16">
        <f t="shared" si="8"/>
        <v>-199811.57</v>
      </c>
      <c r="Y23" s="16">
        <f t="shared" si="8"/>
        <v>49521.570000000014</v>
      </c>
      <c r="Z23" s="17">
        <f t="shared" si="3"/>
        <v>-0.32950675360968801</v>
      </c>
      <c r="AA23" s="16"/>
    </row>
    <row r="24" spans="1:27" hidden="1" outlineLevel="1" x14ac:dyDescent="0.25">
      <c r="A24" t="s">
        <v>318</v>
      </c>
      <c r="B24" s="8" t="s">
        <v>318</v>
      </c>
      <c r="C24" s="8" t="s">
        <v>58</v>
      </c>
      <c r="D24" s="9">
        <v>0</v>
      </c>
      <c r="E24" s="9">
        <v>0</v>
      </c>
      <c r="F24" s="9">
        <v>0</v>
      </c>
      <c r="G24" s="9">
        <v>0</v>
      </c>
      <c r="H24" s="7">
        <f t="shared" si="0"/>
        <v>0</v>
      </c>
      <c r="I24" s="8" t="s">
        <v>318</v>
      </c>
      <c r="J24" s="9">
        <v>-2010</v>
      </c>
      <c r="K24" s="9">
        <v>0</v>
      </c>
      <c r="L24" s="9">
        <v>0</v>
      </c>
      <c r="M24" s="9">
        <v>2010</v>
      </c>
      <c r="N24" s="7">
        <f t="shared" si="1"/>
        <v>0</v>
      </c>
      <c r="O24" s="8" t="s">
        <v>318</v>
      </c>
      <c r="P24" s="9">
        <v>0</v>
      </c>
      <c r="Q24" s="9">
        <v>0</v>
      </c>
      <c r="R24" s="9">
        <v>0</v>
      </c>
      <c r="S24" s="8" t="s">
        <v>318</v>
      </c>
      <c r="T24" s="9">
        <v>0</v>
      </c>
      <c r="U24" s="9">
        <v>-2010</v>
      </c>
      <c r="V24" s="8" t="s">
        <v>318</v>
      </c>
      <c r="W24" s="9">
        <v>0</v>
      </c>
      <c r="X24" s="9">
        <f t="shared" ref="X24:X41" si="9">U24+IF(V24 = "", 0, V24)+W24</f>
        <v>-2010</v>
      </c>
      <c r="Y24" s="9">
        <f t="shared" ref="Y24:Y41" si="10">T24-X24</f>
        <v>2010</v>
      </c>
      <c r="Z24" s="7">
        <f t="shared" si="3"/>
        <v>0</v>
      </c>
      <c r="AA24" s="8" t="s">
        <v>318</v>
      </c>
    </row>
    <row r="25" spans="1:27" hidden="1" outlineLevel="1" x14ac:dyDescent="0.25">
      <c r="A25" t="s">
        <v>318</v>
      </c>
      <c r="B25" s="8" t="s">
        <v>318</v>
      </c>
      <c r="C25" s="8" t="s">
        <v>40</v>
      </c>
      <c r="D25" s="9">
        <v>0</v>
      </c>
      <c r="E25" s="9">
        <v>0</v>
      </c>
      <c r="F25" s="9">
        <v>0</v>
      </c>
      <c r="G25" s="9">
        <v>0</v>
      </c>
      <c r="H25" s="7">
        <f t="shared" si="0"/>
        <v>0</v>
      </c>
      <c r="I25" s="8" t="s">
        <v>318</v>
      </c>
      <c r="J25" s="9">
        <v>-620.41</v>
      </c>
      <c r="K25" s="9">
        <v>0</v>
      </c>
      <c r="L25" s="9">
        <v>0</v>
      </c>
      <c r="M25" s="9">
        <v>620.41</v>
      </c>
      <c r="N25" s="7">
        <f t="shared" si="1"/>
        <v>0</v>
      </c>
      <c r="O25" s="8" t="s">
        <v>318</v>
      </c>
      <c r="P25" s="9">
        <v>0</v>
      </c>
      <c r="Q25" s="9">
        <v>0</v>
      </c>
      <c r="R25" s="9">
        <v>0</v>
      </c>
      <c r="S25" s="8" t="s">
        <v>318</v>
      </c>
      <c r="T25" s="9">
        <v>0</v>
      </c>
      <c r="U25" s="9">
        <v>-620.41</v>
      </c>
      <c r="V25" s="8" t="s">
        <v>318</v>
      </c>
      <c r="W25" s="9">
        <v>0</v>
      </c>
      <c r="X25" s="9">
        <f t="shared" si="9"/>
        <v>-620.41</v>
      </c>
      <c r="Y25" s="9">
        <f t="shared" si="10"/>
        <v>620.41</v>
      </c>
      <c r="Z25" s="7">
        <f t="shared" si="3"/>
        <v>0</v>
      </c>
      <c r="AA25" s="8" t="s">
        <v>318</v>
      </c>
    </row>
    <row r="26" spans="1:27" hidden="1" outlineLevel="1" x14ac:dyDescent="0.25">
      <c r="A26" t="s">
        <v>318</v>
      </c>
      <c r="B26" s="8" t="s">
        <v>318</v>
      </c>
      <c r="C26" s="8" t="s">
        <v>61</v>
      </c>
      <c r="D26" s="9">
        <v>0</v>
      </c>
      <c r="E26" s="9">
        <v>0</v>
      </c>
      <c r="F26" s="9">
        <v>0</v>
      </c>
      <c r="G26" s="9">
        <v>0</v>
      </c>
      <c r="H26" s="7">
        <f t="shared" si="0"/>
        <v>0</v>
      </c>
      <c r="I26" s="8" t="s">
        <v>318</v>
      </c>
      <c r="J26" s="9">
        <v>-12.9</v>
      </c>
      <c r="K26" s="9">
        <v>-40</v>
      </c>
      <c r="L26" s="9">
        <v>0</v>
      </c>
      <c r="M26" s="9">
        <v>-27.1</v>
      </c>
      <c r="N26" s="7">
        <f t="shared" si="1"/>
        <v>0.32250000000000001</v>
      </c>
      <c r="O26" s="8" t="s">
        <v>318</v>
      </c>
      <c r="P26" s="9">
        <v>-40</v>
      </c>
      <c r="Q26" s="9">
        <v>-40</v>
      </c>
      <c r="R26" s="9">
        <v>0</v>
      </c>
      <c r="S26" s="8" t="s">
        <v>318</v>
      </c>
      <c r="T26" s="9">
        <v>-40</v>
      </c>
      <c r="U26" s="9">
        <v>-12.9</v>
      </c>
      <c r="V26" s="8" t="s">
        <v>318</v>
      </c>
      <c r="W26" s="9">
        <v>0</v>
      </c>
      <c r="X26" s="9">
        <f t="shared" si="9"/>
        <v>-12.9</v>
      </c>
      <c r="Y26" s="9">
        <f t="shared" si="10"/>
        <v>-27.1</v>
      </c>
      <c r="Z26" s="7">
        <f t="shared" si="3"/>
        <v>0.67749999999999999</v>
      </c>
      <c r="AA26" s="8" t="s">
        <v>318</v>
      </c>
    </row>
    <row r="27" spans="1:27" hidden="1" outlineLevel="1" x14ac:dyDescent="0.25">
      <c r="A27" t="s">
        <v>318</v>
      </c>
      <c r="B27" s="8" t="s">
        <v>318</v>
      </c>
      <c r="C27" s="8" t="s">
        <v>41</v>
      </c>
      <c r="D27" s="9">
        <v>-111.95</v>
      </c>
      <c r="E27" s="9">
        <v>0</v>
      </c>
      <c r="F27" s="9">
        <v>0</v>
      </c>
      <c r="G27" s="9">
        <v>111.95</v>
      </c>
      <c r="H27" s="7">
        <f t="shared" si="0"/>
        <v>0</v>
      </c>
      <c r="I27" s="8" t="s">
        <v>318</v>
      </c>
      <c r="J27" s="9">
        <v>-36188.15</v>
      </c>
      <c r="K27" s="9">
        <v>-33000</v>
      </c>
      <c r="L27" s="9">
        <v>0</v>
      </c>
      <c r="M27" s="9">
        <v>3188.15</v>
      </c>
      <c r="N27" s="7">
        <f t="shared" si="1"/>
        <v>1.096610606060606</v>
      </c>
      <c r="O27" s="8" t="s">
        <v>318</v>
      </c>
      <c r="P27" s="9">
        <v>-31000</v>
      </c>
      <c r="Q27" s="9">
        <v>-33000</v>
      </c>
      <c r="R27" s="9">
        <v>2000</v>
      </c>
      <c r="S27" s="8" t="s">
        <v>318</v>
      </c>
      <c r="T27" s="9">
        <v>-33000</v>
      </c>
      <c r="U27" s="9">
        <v>-36188.15</v>
      </c>
      <c r="V27" s="8" t="s">
        <v>318</v>
      </c>
      <c r="W27" s="9">
        <v>0</v>
      </c>
      <c r="X27" s="9">
        <f t="shared" si="9"/>
        <v>-36188.15</v>
      </c>
      <c r="Y27" s="9">
        <f t="shared" si="10"/>
        <v>3188.1500000000015</v>
      </c>
      <c r="Z27" s="7">
        <f t="shared" si="3"/>
        <v>-9.6610606060606105E-2</v>
      </c>
      <c r="AA27" s="8" t="s">
        <v>318</v>
      </c>
    </row>
    <row r="28" spans="1:27" hidden="1" outlineLevel="1" x14ac:dyDescent="0.25">
      <c r="A28" t="s">
        <v>318</v>
      </c>
      <c r="B28" s="8" t="s">
        <v>318</v>
      </c>
      <c r="C28" s="8" t="s">
        <v>42</v>
      </c>
      <c r="D28" s="9">
        <v>0</v>
      </c>
      <c r="E28" s="9">
        <v>0</v>
      </c>
      <c r="F28" s="9">
        <v>0</v>
      </c>
      <c r="G28" s="9">
        <v>0</v>
      </c>
      <c r="H28" s="7">
        <f t="shared" si="0"/>
        <v>0</v>
      </c>
      <c r="I28" s="8" t="s">
        <v>318</v>
      </c>
      <c r="J28" s="9">
        <v>-31390.84</v>
      </c>
      <c r="K28" s="9">
        <v>-14000</v>
      </c>
      <c r="L28" s="9">
        <v>0</v>
      </c>
      <c r="M28" s="9">
        <v>17390.84</v>
      </c>
      <c r="N28" s="7">
        <f t="shared" si="1"/>
        <v>2.2422028571428569</v>
      </c>
      <c r="O28" s="8" t="s">
        <v>318</v>
      </c>
      <c r="P28" s="9">
        <v>-12000</v>
      </c>
      <c r="Q28" s="9">
        <v>-14000</v>
      </c>
      <c r="R28" s="9">
        <v>2000</v>
      </c>
      <c r="S28" s="8" t="s">
        <v>318</v>
      </c>
      <c r="T28" s="9">
        <v>-14000</v>
      </c>
      <c r="U28" s="9">
        <v>-31390.84</v>
      </c>
      <c r="V28" s="8" t="s">
        <v>318</v>
      </c>
      <c r="W28" s="9">
        <v>0</v>
      </c>
      <c r="X28" s="9">
        <f t="shared" si="9"/>
        <v>-31390.84</v>
      </c>
      <c r="Y28" s="9">
        <f t="shared" si="10"/>
        <v>17390.84</v>
      </c>
      <c r="Z28" s="7">
        <f t="shared" si="3"/>
        <v>-1.2422028571428572</v>
      </c>
      <c r="AA28" s="8" t="s">
        <v>318</v>
      </c>
    </row>
    <row r="29" spans="1:27" hidden="1" outlineLevel="1" x14ac:dyDescent="0.25">
      <c r="A29" t="s">
        <v>318</v>
      </c>
      <c r="B29" s="8" t="s">
        <v>318</v>
      </c>
      <c r="C29" s="8" t="s">
        <v>43</v>
      </c>
      <c r="D29" s="9">
        <v>-507.7</v>
      </c>
      <c r="E29" s="9">
        <v>-100</v>
      </c>
      <c r="F29" s="9">
        <v>0</v>
      </c>
      <c r="G29" s="9">
        <v>407.7</v>
      </c>
      <c r="H29" s="7">
        <f t="shared" si="0"/>
        <v>5.077</v>
      </c>
      <c r="I29" s="8" t="s">
        <v>318</v>
      </c>
      <c r="J29" s="9">
        <v>-3782.64</v>
      </c>
      <c r="K29" s="9">
        <v>-1200</v>
      </c>
      <c r="L29" s="9">
        <v>0</v>
      </c>
      <c r="M29" s="9">
        <v>2582.64</v>
      </c>
      <c r="N29" s="7">
        <f t="shared" si="1"/>
        <v>3.1522000000000001</v>
      </c>
      <c r="O29" s="8" t="s">
        <v>318</v>
      </c>
      <c r="P29" s="9">
        <v>-1200</v>
      </c>
      <c r="Q29" s="9">
        <v>-1200</v>
      </c>
      <c r="R29" s="9">
        <v>0</v>
      </c>
      <c r="S29" s="8" t="s">
        <v>318</v>
      </c>
      <c r="T29" s="9">
        <v>-1200</v>
      </c>
      <c r="U29" s="9">
        <v>-3782.64</v>
      </c>
      <c r="V29" s="8" t="s">
        <v>318</v>
      </c>
      <c r="W29" s="9">
        <v>0</v>
      </c>
      <c r="X29" s="9">
        <f t="shared" si="9"/>
        <v>-3782.64</v>
      </c>
      <c r="Y29" s="9">
        <f t="shared" si="10"/>
        <v>2582.64</v>
      </c>
      <c r="Z29" s="7">
        <f t="shared" si="3"/>
        <v>-2.1522000000000001</v>
      </c>
      <c r="AA29" s="8" t="s">
        <v>318</v>
      </c>
    </row>
    <row r="30" spans="1:27" hidden="1" outlineLevel="1" x14ac:dyDescent="0.25">
      <c r="A30" t="s">
        <v>318</v>
      </c>
      <c r="B30" s="8" t="s">
        <v>318</v>
      </c>
      <c r="C30" s="8" t="s">
        <v>56</v>
      </c>
      <c r="D30" s="9">
        <v>0</v>
      </c>
      <c r="E30" s="9">
        <v>-16.670000000000002</v>
      </c>
      <c r="F30" s="9">
        <v>0</v>
      </c>
      <c r="G30" s="9">
        <v>-16.670000000000002</v>
      </c>
      <c r="H30" s="7">
        <f t="shared" si="0"/>
        <v>0</v>
      </c>
      <c r="I30" s="8" t="s">
        <v>318</v>
      </c>
      <c r="J30" s="9">
        <v>0</v>
      </c>
      <c r="K30" s="9">
        <v>-200</v>
      </c>
      <c r="L30" s="9">
        <v>0</v>
      </c>
      <c r="M30" s="9">
        <v>-200</v>
      </c>
      <c r="N30" s="7">
        <f t="shared" si="1"/>
        <v>0</v>
      </c>
      <c r="O30" s="8" t="s">
        <v>318</v>
      </c>
      <c r="P30" s="9">
        <v>-200</v>
      </c>
      <c r="Q30" s="9">
        <v>-200</v>
      </c>
      <c r="R30" s="9">
        <v>0</v>
      </c>
      <c r="S30" s="8" t="s">
        <v>318</v>
      </c>
      <c r="T30" s="9">
        <v>-200</v>
      </c>
      <c r="U30" s="9">
        <v>0</v>
      </c>
      <c r="V30" s="8" t="s">
        <v>318</v>
      </c>
      <c r="W30" s="9">
        <v>0</v>
      </c>
      <c r="X30" s="9">
        <f t="shared" si="9"/>
        <v>0</v>
      </c>
      <c r="Y30" s="9">
        <f t="shared" si="10"/>
        <v>-200</v>
      </c>
      <c r="Z30" s="7">
        <f t="shared" si="3"/>
        <v>1</v>
      </c>
      <c r="AA30" s="8" t="s">
        <v>318</v>
      </c>
    </row>
    <row r="31" spans="1:27" hidden="1" outlineLevel="1" x14ac:dyDescent="0.25">
      <c r="A31" t="s">
        <v>318</v>
      </c>
      <c r="B31" s="8" t="s">
        <v>318</v>
      </c>
      <c r="C31" s="8" t="s">
        <v>44</v>
      </c>
      <c r="D31" s="9">
        <v>0</v>
      </c>
      <c r="E31" s="9">
        <v>0</v>
      </c>
      <c r="F31" s="9">
        <v>0</v>
      </c>
      <c r="G31" s="9">
        <v>0</v>
      </c>
      <c r="H31" s="7">
        <f t="shared" si="0"/>
        <v>0</v>
      </c>
      <c r="I31" s="8" t="s">
        <v>318</v>
      </c>
      <c r="J31" s="9">
        <v>0</v>
      </c>
      <c r="K31" s="9">
        <v>-100</v>
      </c>
      <c r="L31" s="9">
        <v>0</v>
      </c>
      <c r="M31" s="9">
        <v>-100</v>
      </c>
      <c r="N31" s="7">
        <f t="shared" si="1"/>
        <v>0</v>
      </c>
      <c r="O31" s="8" t="s">
        <v>318</v>
      </c>
      <c r="P31" s="9">
        <v>-100</v>
      </c>
      <c r="Q31" s="9">
        <v>-100</v>
      </c>
      <c r="R31" s="9">
        <v>0</v>
      </c>
      <c r="S31" s="8" t="s">
        <v>318</v>
      </c>
      <c r="T31" s="9">
        <v>-100</v>
      </c>
      <c r="U31" s="9">
        <v>0</v>
      </c>
      <c r="V31" s="8" t="s">
        <v>318</v>
      </c>
      <c r="W31" s="9">
        <v>0</v>
      </c>
      <c r="X31" s="9">
        <f t="shared" si="9"/>
        <v>0</v>
      </c>
      <c r="Y31" s="9">
        <f t="shared" si="10"/>
        <v>-100</v>
      </c>
      <c r="Z31" s="7">
        <f t="shared" si="3"/>
        <v>1</v>
      </c>
      <c r="AA31" s="8" t="s">
        <v>318</v>
      </c>
    </row>
    <row r="32" spans="1:27" hidden="1" outlineLevel="1" x14ac:dyDescent="0.25">
      <c r="A32" t="s">
        <v>318</v>
      </c>
      <c r="B32" s="8" t="s">
        <v>318</v>
      </c>
      <c r="C32" s="8" t="s">
        <v>45</v>
      </c>
      <c r="D32" s="9">
        <v>-1748.55</v>
      </c>
      <c r="E32" s="9">
        <v>0</v>
      </c>
      <c r="F32" s="9">
        <v>0</v>
      </c>
      <c r="G32" s="9">
        <v>1748.55</v>
      </c>
      <c r="H32" s="7">
        <f t="shared" si="0"/>
        <v>0</v>
      </c>
      <c r="I32" s="8" t="s">
        <v>318</v>
      </c>
      <c r="J32" s="9">
        <v>-3356.33</v>
      </c>
      <c r="K32" s="9">
        <v>-1000</v>
      </c>
      <c r="L32" s="9">
        <v>0</v>
      </c>
      <c r="M32" s="9">
        <v>2356.33</v>
      </c>
      <c r="N32" s="7">
        <f t="shared" si="1"/>
        <v>3.3563299999999998</v>
      </c>
      <c r="O32" s="8" t="s">
        <v>318</v>
      </c>
      <c r="P32" s="9">
        <v>-1000</v>
      </c>
      <c r="Q32" s="9">
        <v>-1000</v>
      </c>
      <c r="R32" s="9">
        <v>0</v>
      </c>
      <c r="S32" s="8" t="s">
        <v>318</v>
      </c>
      <c r="T32" s="9">
        <v>-1000</v>
      </c>
      <c r="U32" s="9">
        <v>-3356.33</v>
      </c>
      <c r="V32" s="8" t="s">
        <v>318</v>
      </c>
      <c r="W32" s="9">
        <v>0</v>
      </c>
      <c r="X32" s="9">
        <f t="shared" si="9"/>
        <v>-3356.33</v>
      </c>
      <c r="Y32" s="9">
        <f t="shared" si="10"/>
        <v>2356.33</v>
      </c>
      <c r="Z32" s="7">
        <f t="shared" si="3"/>
        <v>-2.3563299999999998</v>
      </c>
      <c r="AA32" s="8" t="s">
        <v>318</v>
      </c>
    </row>
    <row r="33" spans="1:27" hidden="1" outlineLevel="1" x14ac:dyDescent="0.25">
      <c r="A33" t="s">
        <v>318</v>
      </c>
      <c r="B33" s="8" t="s">
        <v>318</v>
      </c>
      <c r="C33" s="8" t="s">
        <v>59</v>
      </c>
      <c r="D33" s="9">
        <v>0</v>
      </c>
      <c r="E33" s="9">
        <v>0</v>
      </c>
      <c r="F33" s="9">
        <v>0</v>
      </c>
      <c r="G33" s="9">
        <v>0</v>
      </c>
      <c r="H33" s="7">
        <f t="shared" si="0"/>
        <v>0</v>
      </c>
      <c r="I33" s="8" t="s">
        <v>318</v>
      </c>
      <c r="J33" s="9">
        <v>0</v>
      </c>
      <c r="K33" s="9">
        <v>-4500</v>
      </c>
      <c r="L33" s="9">
        <v>0</v>
      </c>
      <c r="M33" s="9">
        <v>-4500</v>
      </c>
      <c r="N33" s="7">
        <f t="shared" si="1"/>
        <v>0</v>
      </c>
      <c r="O33" s="8" t="s">
        <v>318</v>
      </c>
      <c r="P33" s="9">
        <v>0</v>
      </c>
      <c r="Q33" s="9">
        <v>-4500</v>
      </c>
      <c r="R33" s="9">
        <v>4500</v>
      </c>
      <c r="S33" s="8" t="s">
        <v>318</v>
      </c>
      <c r="T33" s="9">
        <v>-4500</v>
      </c>
      <c r="U33" s="9">
        <v>0</v>
      </c>
      <c r="V33" s="8" t="s">
        <v>318</v>
      </c>
      <c r="W33" s="9">
        <v>0</v>
      </c>
      <c r="X33" s="9">
        <f t="shared" si="9"/>
        <v>0</v>
      </c>
      <c r="Y33" s="9">
        <f t="shared" si="10"/>
        <v>-4500</v>
      </c>
      <c r="Z33" s="7">
        <f t="shared" si="3"/>
        <v>1</v>
      </c>
      <c r="AA33" s="8" t="s">
        <v>318</v>
      </c>
    </row>
    <row r="34" spans="1:27" hidden="1" outlineLevel="1" x14ac:dyDescent="0.25">
      <c r="A34" t="s">
        <v>318</v>
      </c>
      <c r="B34" s="8" t="s">
        <v>318</v>
      </c>
      <c r="C34" s="8" t="s">
        <v>46</v>
      </c>
      <c r="D34" s="9">
        <v>0</v>
      </c>
      <c r="E34" s="9">
        <v>0</v>
      </c>
      <c r="F34" s="9">
        <v>0</v>
      </c>
      <c r="G34" s="9">
        <v>0</v>
      </c>
      <c r="H34" s="7">
        <f t="shared" si="0"/>
        <v>0</v>
      </c>
      <c r="I34" s="8" t="s">
        <v>318</v>
      </c>
      <c r="J34" s="9">
        <v>-1818.8</v>
      </c>
      <c r="K34" s="9">
        <v>0</v>
      </c>
      <c r="L34" s="9">
        <v>0</v>
      </c>
      <c r="M34" s="9">
        <v>1818.8</v>
      </c>
      <c r="N34" s="7">
        <f t="shared" si="1"/>
        <v>0</v>
      </c>
      <c r="O34" s="8" t="s">
        <v>318</v>
      </c>
      <c r="P34" s="9">
        <v>0</v>
      </c>
      <c r="Q34" s="9">
        <v>0</v>
      </c>
      <c r="R34" s="9">
        <v>0</v>
      </c>
      <c r="S34" s="8" t="s">
        <v>318</v>
      </c>
      <c r="T34" s="9">
        <v>0</v>
      </c>
      <c r="U34" s="9">
        <v>-1818.8</v>
      </c>
      <c r="V34" s="8" t="s">
        <v>318</v>
      </c>
      <c r="W34" s="9">
        <v>0</v>
      </c>
      <c r="X34" s="9">
        <f t="shared" si="9"/>
        <v>-1818.8</v>
      </c>
      <c r="Y34" s="9">
        <f t="shared" si="10"/>
        <v>1818.8</v>
      </c>
      <c r="Z34" s="7">
        <f t="shared" si="3"/>
        <v>0</v>
      </c>
      <c r="AA34" s="8" t="s">
        <v>318</v>
      </c>
    </row>
    <row r="35" spans="1:27" hidden="1" outlineLevel="1" x14ac:dyDescent="0.25">
      <c r="A35" t="s">
        <v>318</v>
      </c>
      <c r="B35" s="8" t="s">
        <v>318</v>
      </c>
      <c r="C35" s="8" t="s">
        <v>51</v>
      </c>
      <c r="D35" s="9">
        <v>-15</v>
      </c>
      <c r="E35" s="9">
        <v>0</v>
      </c>
      <c r="F35" s="9">
        <v>0</v>
      </c>
      <c r="G35" s="9">
        <v>15</v>
      </c>
      <c r="H35" s="7">
        <f t="shared" si="0"/>
        <v>0</v>
      </c>
      <c r="I35" s="8" t="s">
        <v>318</v>
      </c>
      <c r="J35" s="9">
        <v>-24</v>
      </c>
      <c r="K35" s="9">
        <v>0</v>
      </c>
      <c r="L35" s="9">
        <v>0</v>
      </c>
      <c r="M35" s="9">
        <v>24</v>
      </c>
      <c r="N35" s="7">
        <f t="shared" si="1"/>
        <v>0</v>
      </c>
      <c r="O35" s="8" t="s">
        <v>318</v>
      </c>
      <c r="P35" s="9">
        <v>0</v>
      </c>
      <c r="Q35" s="9">
        <v>0</v>
      </c>
      <c r="R35" s="9">
        <v>0</v>
      </c>
      <c r="S35" s="8" t="s">
        <v>318</v>
      </c>
      <c r="T35" s="9">
        <v>0</v>
      </c>
      <c r="U35" s="9">
        <v>-24</v>
      </c>
      <c r="V35" s="8" t="s">
        <v>318</v>
      </c>
      <c r="W35" s="9">
        <v>0</v>
      </c>
      <c r="X35" s="9">
        <f t="shared" si="9"/>
        <v>-24</v>
      </c>
      <c r="Y35" s="9">
        <f t="shared" si="10"/>
        <v>24</v>
      </c>
      <c r="Z35" s="7">
        <f t="shared" si="3"/>
        <v>0</v>
      </c>
      <c r="AA35" s="8" t="s">
        <v>318</v>
      </c>
    </row>
    <row r="36" spans="1:27" hidden="1" outlineLevel="1" x14ac:dyDescent="0.25">
      <c r="A36" t="s">
        <v>318</v>
      </c>
      <c r="B36" s="8" t="s">
        <v>318</v>
      </c>
      <c r="C36" s="8" t="s">
        <v>52</v>
      </c>
      <c r="D36" s="9">
        <v>0</v>
      </c>
      <c r="E36" s="9">
        <v>0</v>
      </c>
      <c r="F36" s="9">
        <v>0</v>
      </c>
      <c r="G36" s="9">
        <v>0</v>
      </c>
      <c r="H36" s="7">
        <f t="shared" si="0"/>
        <v>0</v>
      </c>
      <c r="I36" s="8" t="s">
        <v>318</v>
      </c>
      <c r="J36" s="9">
        <v>-5</v>
      </c>
      <c r="K36" s="9">
        <v>0</v>
      </c>
      <c r="L36" s="9">
        <v>0</v>
      </c>
      <c r="M36" s="9">
        <v>5</v>
      </c>
      <c r="N36" s="7">
        <f t="shared" si="1"/>
        <v>0</v>
      </c>
      <c r="O36" s="8" t="s">
        <v>318</v>
      </c>
      <c r="P36" s="9">
        <v>0</v>
      </c>
      <c r="Q36" s="9">
        <v>0</v>
      </c>
      <c r="R36" s="9">
        <v>0</v>
      </c>
      <c r="S36" s="8" t="s">
        <v>318</v>
      </c>
      <c r="T36" s="9">
        <v>0</v>
      </c>
      <c r="U36" s="9">
        <v>-5</v>
      </c>
      <c r="V36" s="8" t="s">
        <v>318</v>
      </c>
      <c r="W36" s="9">
        <v>0</v>
      </c>
      <c r="X36" s="9">
        <f t="shared" si="9"/>
        <v>-5</v>
      </c>
      <c r="Y36" s="9">
        <f t="shared" si="10"/>
        <v>5</v>
      </c>
      <c r="Z36" s="7">
        <f t="shared" si="3"/>
        <v>0</v>
      </c>
      <c r="AA36" s="8" t="s">
        <v>318</v>
      </c>
    </row>
    <row r="37" spans="1:27" hidden="1" outlineLevel="1" x14ac:dyDescent="0.25">
      <c r="A37" t="s">
        <v>318</v>
      </c>
      <c r="B37" s="8" t="s">
        <v>318</v>
      </c>
      <c r="C37" s="8" t="s">
        <v>47</v>
      </c>
      <c r="D37" s="9">
        <v>-7159.83</v>
      </c>
      <c r="E37" s="9">
        <v>0</v>
      </c>
      <c r="F37" s="9">
        <v>0</v>
      </c>
      <c r="G37" s="9">
        <v>7159.83</v>
      </c>
      <c r="H37" s="7">
        <f t="shared" si="0"/>
        <v>0</v>
      </c>
      <c r="I37" s="8" t="s">
        <v>318</v>
      </c>
      <c r="J37" s="9">
        <v>-112375.69</v>
      </c>
      <c r="K37" s="9">
        <v>-95000</v>
      </c>
      <c r="L37" s="9">
        <v>0</v>
      </c>
      <c r="M37" s="9">
        <v>17375.689999999999</v>
      </c>
      <c r="N37" s="7">
        <f t="shared" si="1"/>
        <v>1.1829020000000001</v>
      </c>
      <c r="O37" s="8" t="s">
        <v>318</v>
      </c>
      <c r="P37" s="9">
        <v>-85000</v>
      </c>
      <c r="Q37" s="9">
        <v>-95000</v>
      </c>
      <c r="R37" s="9">
        <v>10000</v>
      </c>
      <c r="S37" s="8" t="s">
        <v>318</v>
      </c>
      <c r="T37" s="9">
        <v>-95000</v>
      </c>
      <c r="U37" s="9">
        <v>-112375.69</v>
      </c>
      <c r="V37" s="8" t="s">
        <v>318</v>
      </c>
      <c r="W37" s="9">
        <v>0</v>
      </c>
      <c r="X37" s="9">
        <f t="shared" si="9"/>
        <v>-112375.69</v>
      </c>
      <c r="Y37" s="9">
        <f t="shared" si="10"/>
        <v>17375.690000000002</v>
      </c>
      <c r="Z37" s="7">
        <f t="shared" si="3"/>
        <v>-0.18290200000000004</v>
      </c>
      <c r="AA37" s="8" t="s">
        <v>318</v>
      </c>
    </row>
    <row r="38" spans="1:27" hidden="1" outlineLevel="1" x14ac:dyDescent="0.25">
      <c r="A38" t="s">
        <v>318</v>
      </c>
      <c r="B38" s="8" t="s">
        <v>318</v>
      </c>
      <c r="C38" s="8" t="s">
        <v>48</v>
      </c>
      <c r="D38" s="9">
        <v>0</v>
      </c>
      <c r="E38" s="9">
        <v>0</v>
      </c>
      <c r="F38" s="9">
        <v>0</v>
      </c>
      <c r="G38" s="9">
        <v>0</v>
      </c>
      <c r="H38" s="7">
        <f t="shared" si="0"/>
        <v>0</v>
      </c>
      <c r="I38" s="8" t="s">
        <v>318</v>
      </c>
      <c r="J38" s="9">
        <v>-1044</v>
      </c>
      <c r="K38" s="9">
        <v>-750</v>
      </c>
      <c r="L38" s="9">
        <v>0</v>
      </c>
      <c r="M38" s="9">
        <v>294</v>
      </c>
      <c r="N38" s="7">
        <f t="shared" si="1"/>
        <v>1.3919999999999999</v>
      </c>
      <c r="O38" s="8" t="s">
        <v>318</v>
      </c>
      <c r="P38" s="9">
        <v>0</v>
      </c>
      <c r="Q38" s="9">
        <v>-750</v>
      </c>
      <c r="R38" s="9">
        <v>750</v>
      </c>
      <c r="S38" s="8" t="s">
        <v>318</v>
      </c>
      <c r="T38" s="9">
        <v>-750</v>
      </c>
      <c r="U38" s="9">
        <v>-1044</v>
      </c>
      <c r="V38" s="8" t="s">
        <v>318</v>
      </c>
      <c r="W38" s="9">
        <v>0</v>
      </c>
      <c r="X38" s="9">
        <f t="shared" si="9"/>
        <v>-1044</v>
      </c>
      <c r="Y38" s="9">
        <f t="shared" si="10"/>
        <v>294</v>
      </c>
      <c r="Z38" s="7">
        <f t="shared" si="3"/>
        <v>-0.39200000000000002</v>
      </c>
      <c r="AA38" s="8" t="s">
        <v>318</v>
      </c>
    </row>
    <row r="39" spans="1:27" hidden="1" outlineLevel="1" x14ac:dyDescent="0.25">
      <c r="A39" t="s">
        <v>318</v>
      </c>
      <c r="B39" s="8" t="s">
        <v>318</v>
      </c>
      <c r="C39" s="8" t="s">
        <v>57</v>
      </c>
      <c r="D39" s="9">
        <v>0</v>
      </c>
      <c r="E39" s="9">
        <v>0</v>
      </c>
      <c r="F39" s="9">
        <v>0</v>
      </c>
      <c r="G39" s="9">
        <v>0</v>
      </c>
      <c r="H39" s="7">
        <f t="shared" si="0"/>
        <v>0</v>
      </c>
      <c r="I39" s="8" t="s">
        <v>318</v>
      </c>
      <c r="J39" s="9">
        <v>-482.41</v>
      </c>
      <c r="K39" s="9">
        <v>-500</v>
      </c>
      <c r="L39" s="9">
        <v>0</v>
      </c>
      <c r="M39" s="9">
        <v>-17.59</v>
      </c>
      <c r="N39" s="7">
        <f t="shared" si="1"/>
        <v>0.96482000000000001</v>
      </c>
      <c r="O39" s="8" t="s">
        <v>318</v>
      </c>
      <c r="P39" s="9">
        <v>-1000</v>
      </c>
      <c r="Q39" s="9">
        <v>-500</v>
      </c>
      <c r="R39" s="9">
        <v>-500</v>
      </c>
      <c r="S39" s="8" t="s">
        <v>318</v>
      </c>
      <c r="T39" s="9">
        <v>-500</v>
      </c>
      <c r="U39" s="9">
        <v>-482.41</v>
      </c>
      <c r="V39" s="8" t="s">
        <v>318</v>
      </c>
      <c r="W39" s="9">
        <v>0</v>
      </c>
      <c r="X39" s="9">
        <f t="shared" si="9"/>
        <v>-482.41</v>
      </c>
      <c r="Y39" s="9">
        <f t="shared" si="10"/>
        <v>-17.589999999999975</v>
      </c>
      <c r="Z39" s="7">
        <f t="shared" si="3"/>
        <v>3.5179999999999947E-2</v>
      </c>
      <c r="AA39" s="8" t="s">
        <v>318</v>
      </c>
    </row>
    <row r="40" spans="1:27" hidden="1" outlineLevel="1" x14ac:dyDescent="0.25">
      <c r="A40" t="s">
        <v>318</v>
      </c>
      <c r="B40" s="8" t="s">
        <v>318</v>
      </c>
      <c r="C40" s="8" t="s">
        <v>53</v>
      </c>
      <c r="D40" s="9">
        <v>0</v>
      </c>
      <c r="E40" s="9">
        <v>0</v>
      </c>
      <c r="F40" s="9">
        <v>0</v>
      </c>
      <c r="G40" s="9">
        <v>0</v>
      </c>
      <c r="H40" s="7">
        <f t="shared" si="0"/>
        <v>0</v>
      </c>
      <c r="I40" s="8" t="s">
        <v>318</v>
      </c>
      <c r="J40" s="9">
        <v>-2200.4</v>
      </c>
      <c r="K40" s="9">
        <v>0</v>
      </c>
      <c r="L40" s="9">
        <v>0</v>
      </c>
      <c r="M40" s="9">
        <v>2200.4</v>
      </c>
      <c r="N40" s="7">
        <f t="shared" si="1"/>
        <v>0</v>
      </c>
      <c r="O40" s="8" t="s">
        <v>318</v>
      </c>
      <c r="P40" s="9">
        <v>0</v>
      </c>
      <c r="Q40" s="9">
        <v>0</v>
      </c>
      <c r="R40" s="9">
        <v>0</v>
      </c>
      <c r="S40" s="8" t="s">
        <v>318</v>
      </c>
      <c r="T40" s="9">
        <v>0</v>
      </c>
      <c r="U40" s="9">
        <v>-2200.4</v>
      </c>
      <c r="V40" s="8" t="s">
        <v>318</v>
      </c>
      <c r="W40" s="9">
        <v>0</v>
      </c>
      <c r="X40" s="9">
        <f t="shared" si="9"/>
        <v>-2200.4</v>
      </c>
      <c r="Y40" s="9">
        <f t="shared" si="10"/>
        <v>2200.4</v>
      </c>
      <c r="Z40" s="7">
        <f t="shared" si="3"/>
        <v>0</v>
      </c>
      <c r="AA40" s="8" t="s">
        <v>318</v>
      </c>
    </row>
    <row r="41" spans="1:27" hidden="1" outlineLevel="1" x14ac:dyDescent="0.25">
      <c r="A41" t="s">
        <v>318</v>
      </c>
      <c r="B41" s="8" t="s">
        <v>318</v>
      </c>
      <c r="C41" s="8" t="s">
        <v>49</v>
      </c>
      <c r="D41" s="9">
        <v>-4500</v>
      </c>
      <c r="E41" s="9">
        <v>0</v>
      </c>
      <c r="F41" s="9">
        <v>0</v>
      </c>
      <c r="G41" s="9">
        <v>4500</v>
      </c>
      <c r="H41" s="7">
        <f t="shared" si="0"/>
        <v>0</v>
      </c>
      <c r="I41" s="8" t="s">
        <v>318</v>
      </c>
      <c r="J41" s="9">
        <v>-4500</v>
      </c>
      <c r="K41" s="9">
        <v>0</v>
      </c>
      <c r="L41" s="9">
        <v>0</v>
      </c>
      <c r="M41" s="9">
        <v>4500</v>
      </c>
      <c r="N41" s="7">
        <f t="shared" si="1"/>
        <v>0</v>
      </c>
      <c r="O41" s="8" t="s">
        <v>318</v>
      </c>
      <c r="P41" s="9">
        <v>-4500</v>
      </c>
      <c r="Q41" s="9">
        <v>0</v>
      </c>
      <c r="R41" s="9">
        <v>-4500</v>
      </c>
      <c r="S41" s="8" t="s">
        <v>318</v>
      </c>
      <c r="T41" s="9">
        <v>0</v>
      </c>
      <c r="U41" s="9">
        <v>-4500</v>
      </c>
      <c r="V41" s="8" t="s">
        <v>318</v>
      </c>
      <c r="W41" s="9">
        <v>0</v>
      </c>
      <c r="X41" s="9">
        <f t="shared" si="9"/>
        <v>-4500</v>
      </c>
      <c r="Y41" s="9">
        <f t="shared" si="10"/>
        <v>4500</v>
      </c>
      <c r="Z41" s="7">
        <f t="shared" si="3"/>
        <v>0</v>
      </c>
      <c r="AA41" s="8" t="s">
        <v>318</v>
      </c>
    </row>
    <row r="42" spans="1:27" collapsed="1" x14ac:dyDescent="0.25">
      <c r="A42" t="s">
        <v>318</v>
      </c>
      <c r="B42" s="25" t="s">
        <v>63</v>
      </c>
      <c r="C42" s="25"/>
      <c r="D42" s="16">
        <f>SUM(D43:D45)</f>
        <v>-22420</v>
      </c>
      <c r="E42" s="16">
        <f>SUM(E43:E45)</f>
        <v>-10416.66</v>
      </c>
      <c r="F42" s="16">
        <f>SUM(F43:F45)</f>
        <v>0</v>
      </c>
      <c r="G42" s="16">
        <f>SUM(G43:G45)</f>
        <v>12003.339999999998</v>
      </c>
      <c r="H42" s="17">
        <f t="shared" si="0"/>
        <v>2.1523213774856815</v>
      </c>
      <c r="I42" s="15" t="s">
        <v>318</v>
      </c>
      <c r="J42" s="16">
        <f>SUM(J43:J45)</f>
        <v>-100908.75</v>
      </c>
      <c r="K42" s="16">
        <f>SUM(K43:K45)</f>
        <v>-132892</v>
      </c>
      <c r="L42" s="16">
        <f>SUM(L43:L45)</f>
        <v>0</v>
      </c>
      <c r="M42" s="16">
        <f>SUM(M43:M45)</f>
        <v>-31983.25</v>
      </c>
      <c r="N42" s="17">
        <f t="shared" si="1"/>
        <v>0.75932900400325076</v>
      </c>
      <c r="O42" s="15" t="s">
        <v>318</v>
      </c>
      <c r="P42" s="16">
        <f>SUM(P43:P45)</f>
        <v>-7892</v>
      </c>
      <c r="Q42" s="16">
        <f>SUM(Q43:Q45)</f>
        <v>-132892</v>
      </c>
      <c r="R42" s="16">
        <f>SUM(R43:R45)</f>
        <v>125000</v>
      </c>
      <c r="S42" s="15" t="s">
        <v>318</v>
      </c>
      <c r="T42" s="16">
        <f t="shared" ref="T42:Y42" si="11">SUM(T43:T45)</f>
        <v>-132892</v>
      </c>
      <c r="U42" s="16">
        <f t="shared" si="11"/>
        <v>-100908.75</v>
      </c>
      <c r="V42" s="16">
        <f t="shared" si="11"/>
        <v>0</v>
      </c>
      <c r="W42" s="16">
        <f t="shared" si="11"/>
        <v>0</v>
      </c>
      <c r="X42" s="16">
        <f t="shared" si="11"/>
        <v>-100908.75</v>
      </c>
      <c r="Y42" s="16">
        <f t="shared" si="11"/>
        <v>-31983.25</v>
      </c>
      <c r="Z42" s="17">
        <f t="shared" si="3"/>
        <v>0.24067099599674924</v>
      </c>
      <c r="AA42" s="16"/>
    </row>
    <row r="43" spans="1:27" hidden="1" outlineLevel="1" x14ac:dyDescent="0.25">
      <c r="A43" t="s">
        <v>318</v>
      </c>
      <c r="B43" s="8" t="s">
        <v>318</v>
      </c>
      <c r="C43" s="8" t="s">
        <v>64</v>
      </c>
      <c r="D43" s="9">
        <v>0</v>
      </c>
      <c r="E43" s="9">
        <v>0</v>
      </c>
      <c r="F43" s="9">
        <v>0</v>
      </c>
      <c r="G43" s="9">
        <v>0</v>
      </c>
      <c r="H43" s="7">
        <f t="shared" si="0"/>
        <v>0</v>
      </c>
      <c r="I43" s="8" t="s">
        <v>318</v>
      </c>
      <c r="J43" s="9">
        <v>-8488.75</v>
      </c>
      <c r="K43" s="9">
        <v>-7892</v>
      </c>
      <c r="L43" s="9">
        <v>0</v>
      </c>
      <c r="M43" s="9">
        <v>596.75</v>
      </c>
      <c r="N43" s="7">
        <f t="shared" si="1"/>
        <v>1.0756145463760771</v>
      </c>
      <c r="O43" s="8" t="s">
        <v>318</v>
      </c>
      <c r="P43" s="9">
        <v>-7892</v>
      </c>
      <c r="Q43" s="9">
        <v>-7892</v>
      </c>
      <c r="R43" s="9">
        <v>0</v>
      </c>
      <c r="S43" s="8" t="s">
        <v>318</v>
      </c>
      <c r="T43" s="9">
        <v>-7892</v>
      </c>
      <c r="U43" s="9">
        <v>-8488.75</v>
      </c>
      <c r="V43" s="8" t="s">
        <v>318</v>
      </c>
      <c r="W43" s="9">
        <v>0</v>
      </c>
      <c r="X43" s="9">
        <f>U43+IF(V43 = "", 0, V43)+W43</f>
        <v>-8488.75</v>
      </c>
      <c r="Y43" s="9">
        <f>T43-X43</f>
        <v>596.75</v>
      </c>
      <c r="Z43" s="7">
        <f t="shared" si="3"/>
        <v>-7.5614546376077035E-2</v>
      </c>
      <c r="AA43" s="8" t="s">
        <v>318</v>
      </c>
    </row>
    <row r="44" spans="1:27" hidden="1" outlineLevel="1" x14ac:dyDescent="0.25">
      <c r="A44" t="s">
        <v>318</v>
      </c>
      <c r="B44" s="8" t="s">
        <v>318</v>
      </c>
      <c r="C44" s="8" t="s">
        <v>70</v>
      </c>
      <c r="D44" s="9">
        <v>0</v>
      </c>
      <c r="E44" s="9">
        <v>-4583.33</v>
      </c>
      <c r="F44" s="9">
        <v>0</v>
      </c>
      <c r="G44" s="9">
        <v>-4583.33</v>
      </c>
      <c r="H44" s="7">
        <f t="shared" si="0"/>
        <v>0</v>
      </c>
      <c r="I44" s="8" t="s">
        <v>318</v>
      </c>
      <c r="J44" s="9">
        <v>0</v>
      </c>
      <c r="K44" s="9">
        <v>-55000</v>
      </c>
      <c r="L44" s="9">
        <v>0</v>
      </c>
      <c r="M44" s="9">
        <v>-55000</v>
      </c>
      <c r="N44" s="7">
        <f t="shared" si="1"/>
        <v>0</v>
      </c>
      <c r="O44" s="8" t="s">
        <v>318</v>
      </c>
      <c r="P44" s="9">
        <v>0</v>
      </c>
      <c r="Q44" s="9">
        <v>-55000</v>
      </c>
      <c r="R44" s="9">
        <v>55000</v>
      </c>
      <c r="S44" s="8" t="s">
        <v>318</v>
      </c>
      <c r="T44" s="9">
        <v>-55000</v>
      </c>
      <c r="U44" s="9">
        <v>0</v>
      </c>
      <c r="V44" s="8" t="s">
        <v>318</v>
      </c>
      <c r="W44" s="9">
        <v>0</v>
      </c>
      <c r="X44" s="9">
        <f>U44+IF(V44 = "", 0, V44)+W44</f>
        <v>0</v>
      </c>
      <c r="Y44" s="9">
        <f>T44-X44</f>
        <v>-55000</v>
      </c>
      <c r="Z44" s="7">
        <f t="shared" si="3"/>
        <v>1</v>
      </c>
      <c r="AA44" s="8" t="s">
        <v>318</v>
      </c>
    </row>
    <row r="45" spans="1:27" hidden="1" outlineLevel="1" x14ac:dyDescent="0.25">
      <c r="A45" t="s">
        <v>318</v>
      </c>
      <c r="B45" s="8" t="s">
        <v>318</v>
      </c>
      <c r="C45" s="8" t="s">
        <v>68</v>
      </c>
      <c r="D45" s="9">
        <v>-22420</v>
      </c>
      <c r="E45" s="9">
        <v>-5833.33</v>
      </c>
      <c r="F45" s="9">
        <v>0</v>
      </c>
      <c r="G45" s="9">
        <v>16586.669999999998</v>
      </c>
      <c r="H45" s="7">
        <f t="shared" si="0"/>
        <v>3.8434307676747244</v>
      </c>
      <c r="I45" s="8" t="s">
        <v>318</v>
      </c>
      <c r="J45" s="9">
        <v>-92420</v>
      </c>
      <c r="K45" s="9">
        <v>-70000</v>
      </c>
      <c r="L45" s="9">
        <v>0</v>
      </c>
      <c r="M45" s="9">
        <v>22420</v>
      </c>
      <c r="N45" s="7">
        <f t="shared" si="1"/>
        <v>1.3202857142857143</v>
      </c>
      <c r="O45" s="8" t="s">
        <v>318</v>
      </c>
      <c r="P45" s="9">
        <v>0</v>
      </c>
      <c r="Q45" s="9">
        <v>-70000</v>
      </c>
      <c r="R45" s="9">
        <v>70000</v>
      </c>
      <c r="S45" s="8" t="s">
        <v>318</v>
      </c>
      <c r="T45" s="9">
        <v>-70000</v>
      </c>
      <c r="U45" s="9">
        <v>-92420</v>
      </c>
      <c r="V45" s="8" t="s">
        <v>318</v>
      </c>
      <c r="W45" s="9">
        <v>0</v>
      </c>
      <c r="X45" s="9">
        <f>U45+IF(V45 = "", 0, V45)+W45</f>
        <v>-92420</v>
      </c>
      <c r="Y45" s="9">
        <f>T45-X45</f>
        <v>22420</v>
      </c>
      <c r="Z45" s="7">
        <f t="shared" si="3"/>
        <v>-0.32028571428571428</v>
      </c>
      <c r="AA45" s="8" t="s">
        <v>318</v>
      </c>
    </row>
    <row r="47" spans="1:27" ht="17.25" x14ac:dyDescent="0.3">
      <c r="A47" s="18" t="s">
        <v>318</v>
      </c>
      <c r="B47" s="26" t="s">
        <v>71</v>
      </c>
      <c r="C47" s="26"/>
      <c r="D47" s="11">
        <f>D11+D13+D20+D23+D42</f>
        <v>-236848.71999999997</v>
      </c>
      <c r="E47" s="11">
        <f>E11+E13+E20+E23+E42</f>
        <v>-255722.33000000002</v>
      </c>
      <c r="F47" s="11">
        <f>F11+F13+F20+F23+F42</f>
        <v>0</v>
      </c>
      <c r="G47" s="11">
        <f>G11+G13+G20+G23+G42</f>
        <v>-18873.61</v>
      </c>
      <c r="H47" s="12">
        <f>IF(E47&lt;&gt;0, (D47+F47)/E47, 0)</f>
        <v>0.92619490836017315</v>
      </c>
      <c r="I47" s="19" t="s">
        <v>318</v>
      </c>
      <c r="J47" s="11">
        <f>J11+J13+J20+J23+J42</f>
        <v>-2887857.5300000003</v>
      </c>
      <c r="K47" s="11">
        <f>K11+K13+K20+K23+K42</f>
        <v>-2845154.01</v>
      </c>
      <c r="L47" s="11">
        <f>L11+L13+L20+L23+L42</f>
        <v>0</v>
      </c>
      <c r="M47" s="11">
        <f>M11+M13+M20+M23+M42</f>
        <v>42703.520000000004</v>
      </c>
      <c r="N47" s="12">
        <f>IF(K47&lt;&gt;0, (J47+L47)/K47, 0)</f>
        <v>1.0150092121023706</v>
      </c>
      <c r="O47" s="19" t="s">
        <v>318</v>
      </c>
      <c r="P47" s="11">
        <f>P11+P13+P20+P23+P42</f>
        <v>-2684317.0099999998</v>
      </c>
      <c r="Q47" s="11">
        <f>Q11+Q13+Q20+Q23+Q42</f>
        <v>-2845154.01</v>
      </c>
      <c r="R47" s="11">
        <f>R11+R13+R20+R23+R42</f>
        <v>160837</v>
      </c>
      <c r="S47" s="19" t="s">
        <v>318</v>
      </c>
      <c r="T47" s="11">
        <f t="shared" ref="T47:Y47" si="12">T11+T13+T20+T23+T42</f>
        <v>-2845154.01</v>
      </c>
      <c r="U47" s="11">
        <f t="shared" si="12"/>
        <v>-2887857.5300000003</v>
      </c>
      <c r="V47" s="11">
        <f t="shared" si="12"/>
        <v>0</v>
      </c>
      <c r="W47" s="11">
        <f t="shared" si="12"/>
        <v>0</v>
      </c>
      <c r="X47" s="11">
        <f t="shared" si="12"/>
        <v>-2887857.5300000003</v>
      </c>
      <c r="Y47" s="11">
        <f t="shared" si="12"/>
        <v>42703.520000000339</v>
      </c>
      <c r="Z47" s="12">
        <f>IF(T47&lt;&gt;0, Y47/T47, 0)</f>
        <v>-1.5009212102370635E-2</v>
      </c>
      <c r="AA47" s="11"/>
    </row>
    <row r="48" spans="1:27" x14ac:dyDescent="0.25">
      <c r="J48" s="28"/>
      <c r="K48" s="28"/>
      <c r="L48" s="29"/>
      <c r="M48" s="28"/>
    </row>
    <row r="49" spans="1:27" ht="17.25" x14ac:dyDescent="0.3">
      <c r="B49" s="5" t="s">
        <v>72</v>
      </c>
    </row>
    <row r="51" spans="1:27" x14ac:dyDescent="0.25">
      <c r="B51" s="13" t="s">
        <v>73</v>
      </c>
    </row>
    <row r="52" spans="1:27" collapsed="1" x14ac:dyDescent="0.25">
      <c r="A52" t="s">
        <v>318</v>
      </c>
      <c r="B52" s="25" t="s">
        <v>74</v>
      </c>
      <c r="C52" s="25"/>
      <c r="D52" s="16">
        <f>SUM(D53:D56)</f>
        <v>13903.539999999999</v>
      </c>
      <c r="E52" s="16">
        <f>SUM(E53:E56)</f>
        <v>7769.42</v>
      </c>
      <c r="F52" s="16">
        <f>SUM(F53:F56)</f>
        <v>0</v>
      </c>
      <c r="G52" s="16">
        <f>SUM(G53:G56)</f>
        <v>-6134.12</v>
      </c>
      <c r="H52" s="17">
        <f t="shared" ref="H52:H94" si="13">IF(E52&lt;&gt;0, (D52+F52)/E52, 0)</f>
        <v>1.789520968103153</v>
      </c>
      <c r="I52" s="15" t="s">
        <v>318</v>
      </c>
      <c r="J52" s="16">
        <f>SUM(J53:J56)</f>
        <v>171408.06</v>
      </c>
      <c r="K52" s="16">
        <f>SUM(K53:K56)</f>
        <v>129159.47</v>
      </c>
      <c r="L52" s="16">
        <f>SUM(L53:L56)</f>
        <v>0</v>
      </c>
      <c r="M52" s="16">
        <f>SUM(M53:M56)</f>
        <v>-42248.59</v>
      </c>
      <c r="N52" s="17">
        <f t="shared" ref="N52:N94" si="14">IF(K52&lt;&gt;0, (J52+L52)/K52, 0)</f>
        <v>1.3271040830378136</v>
      </c>
      <c r="O52" s="15" t="s">
        <v>318</v>
      </c>
      <c r="P52" s="16">
        <f>SUM(P53:P56)</f>
        <v>120537.94</v>
      </c>
      <c r="Q52" s="16">
        <f>SUM(Q53:Q56)</f>
        <v>129159.47</v>
      </c>
      <c r="R52" s="16">
        <f>SUM(R53:R56)</f>
        <v>-8621.5300000000007</v>
      </c>
      <c r="S52" s="15" t="s">
        <v>318</v>
      </c>
      <c r="T52" s="16">
        <f t="shared" ref="T52:Y52" si="15">SUM(T53:T56)</f>
        <v>129159.47</v>
      </c>
      <c r="U52" s="16">
        <f t="shared" si="15"/>
        <v>171408.06</v>
      </c>
      <c r="V52" s="16">
        <f t="shared" si="15"/>
        <v>0</v>
      </c>
      <c r="W52" s="16">
        <f t="shared" si="15"/>
        <v>0</v>
      </c>
      <c r="X52" s="16">
        <f t="shared" si="15"/>
        <v>171408.06</v>
      </c>
      <c r="Y52" s="16">
        <f t="shared" si="15"/>
        <v>-42248.59</v>
      </c>
      <c r="Z52" s="17">
        <f t="shared" ref="Z52:Z94" si="16">IF(T52&lt;&gt;0, Y52/T52, 0)</f>
        <v>-0.32710408303781363</v>
      </c>
      <c r="AA52" s="16"/>
    </row>
    <row r="53" spans="1:27" hidden="1" outlineLevel="1" x14ac:dyDescent="0.25">
      <c r="A53" t="s">
        <v>318</v>
      </c>
      <c r="B53" s="8" t="s">
        <v>318</v>
      </c>
      <c r="C53" s="8" t="s">
        <v>75</v>
      </c>
      <c r="D53" s="9">
        <v>9755.1299999999992</v>
      </c>
      <c r="E53" s="9">
        <v>5442.38</v>
      </c>
      <c r="F53" s="9">
        <v>0</v>
      </c>
      <c r="G53" s="9">
        <v>-4312.75</v>
      </c>
      <c r="H53" s="7">
        <f t="shared" si="13"/>
        <v>1.792438234742888</v>
      </c>
      <c r="I53" s="8" t="s">
        <v>318</v>
      </c>
      <c r="J53" s="9">
        <v>118747.9</v>
      </c>
      <c r="K53" s="9">
        <v>90565.39</v>
      </c>
      <c r="L53" s="9">
        <v>0</v>
      </c>
      <c r="M53" s="9">
        <v>-28182.51</v>
      </c>
      <c r="N53" s="7">
        <f t="shared" si="14"/>
        <v>1.3111841068646644</v>
      </c>
      <c r="O53" s="8" t="s">
        <v>318</v>
      </c>
      <c r="P53" s="9">
        <v>84502.12</v>
      </c>
      <c r="Q53" s="9">
        <v>90565.39</v>
      </c>
      <c r="R53" s="9">
        <v>-6063.27</v>
      </c>
      <c r="S53" s="8" t="s">
        <v>318</v>
      </c>
      <c r="T53" s="9">
        <v>90565.39</v>
      </c>
      <c r="U53" s="9">
        <v>118747.9</v>
      </c>
      <c r="V53" s="8" t="s">
        <v>318</v>
      </c>
      <c r="W53" s="9">
        <v>0</v>
      </c>
      <c r="X53" s="9">
        <f>U53+IF(V53 = "", 0, V53)+W53</f>
        <v>118747.9</v>
      </c>
      <c r="Y53" s="9">
        <f>T53-X53</f>
        <v>-28182.509999999995</v>
      </c>
      <c r="Z53" s="7">
        <f t="shared" si="16"/>
        <v>-0.31118410686466424</v>
      </c>
      <c r="AA53" s="8" t="s">
        <v>318</v>
      </c>
    </row>
    <row r="54" spans="1:27" hidden="1" outlineLevel="1" x14ac:dyDescent="0.25">
      <c r="A54" t="s">
        <v>318</v>
      </c>
      <c r="B54" s="8" t="s">
        <v>318</v>
      </c>
      <c r="C54" s="8" t="s">
        <v>76</v>
      </c>
      <c r="D54" s="9">
        <v>0</v>
      </c>
      <c r="E54" s="9">
        <v>0</v>
      </c>
      <c r="F54" s="9">
        <v>0</v>
      </c>
      <c r="G54" s="9">
        <v>0</v>
      </c>
      <c r="H54" s="7">
        <f t="shared" si="13"/>
        <v>0</v>
      </c>
      <c r="I54" s="8" t="s">
        <v>318</v>
      </c>
      <c r="J54" s="9">
        <v>331.75</v>
      </c>
      <c r="K54" s="9">
        <v>0</v>
      </c>
      <c r="L54" s="9">
        <v>0</v>
      </c>
      <c r="M54" s="9">
        <v>-331.75</v>
      </c>
      <c r="N54" s="7">
        <f t="shared" si="14"/>
        <v>0</v>
      </c>
      <c r="O54" s="8" t="s">
        <v>318</v>
      </c>
      <c r="P54" s="9">
        <v>0</v>
      </c>
      <c r="Q54" s="9">
        <v>0</v>
      </c>
      <c r="R54" s="9">
        <v>0</v>
      </c>
      <c r="S54" s="8" t="s">
        <v>318</v>
      </c>
      <c r="T54" s="9">
        <v>0</v>
      </c>
      <c r="U54" s="9">
        <v>331.75</v>
      </c>
      <c r="V54" s="8" t="s">
        <v>318</v>
      </c>
      <c r="W54" s="9">
        <v>0</v>
      </c>
      <c r="X54" s="9">
        <f>U54+IF(V54 = "", 0, V54)+W54</f>
        <v>331.75</v>
      </c>
      <c r="Y54" s="9">
        <f>T54-X54</f>
        <v>-331.75</v>
      </c>
      <c r="Z54" s="7">
        <f t="shared" si="16"/>
        <v>0</v>
      </c>
      <c r="AA54" s="8" t="s">
        <v>318</v>
      </c>
    </row>
    <row r="55" spans="1:27" hidden="1" outlineLevel="1" x14ac:dyDescent="0.25">
      <c r="A55" t="s">
        <v>318</v>
      </c>
      <c r="B55" s="8" t="s">
        <v>318</v>
      </c>
      <c r="C55" s="8" t="s">
        <v>77</v>
      </c>
      <c r="D55" s="9">
        <v>1350.64</v>
      </c>
      <c r="E55" s="9">
        <v>766.19</v>
      </c>
      <c r="F55" s="9">
        <v>0</v>
      </c>
      <c r="G55" s="9">
        <v>-584.45000000000005</v>
      </c>
      <c r="H55" s="7">
        <f t="shared" si="13"/>
        <v>1.762800349782691</v>
      </c>
      <c r="I55" s="8" t="s">
        <v>318</v>
      </c>
      <c r="J55" s="9">
        <v>16842.84</v>
      </c>
      <c r="K55" s="9">
        <v>12620.21</v>
      </c>
      <c r="L55" s="9">
        <v>0</v>
      </c>
      <c r="M55" s="9">
        <v>-4222.63</v>
      </c>
      <c r="N55" s="7">
        <f t="shared" si="14"/>
        <v>1.3345926890281541</v>
      </c>
      <c r="O55" s="8" t="s">
        <v>318</v>
      </c>
      <c r="P55" s="9">
        <v>11800.89</v>
      </c>
      <c r="Q55" s="9">
        <v>12620.21</v>
      </c>
      <c r="R55" s="9">
        <v>-819.32</v>
      </c>
      <c r="S55" s="8" t="s">
        <v>318</v>
      </c>
      <c r="T55" s="9">
        <v>12620.21</v>
      </c>
      <c r="U55" s="9">
        <v>16842.84</v>
      </c>
      <c r="V55" s="8" t="s">
        <v>318</v>
      </c>
      <c r="W55" s="9">
        <v>0</v>
      </c>
      <c r="X55" s="9">
        <f>U55+IF(V55 = "", 0, V55)+W55</f>
        <v>16842.84</v>
      </c>
      <c r="Y55" s="9">
        <f>T55-X55</f>
        <v>-4222.630000000001</v>
      </c>
      <c r="Z55" s="7">
        <f t="shared" si="16"/>
        <v>-0.33459268902815414</v>
      </c>
      <c r="AA55" s="8" t="s">
        <v>318</v>
      </c>
    </row>
    <row r="56" spans="1:27" hidden="1" outlineLevel="1" x14ac:dyDescent="0.25">
      <c r="A56" t="s">
        <v>318</v>
      </c>
      <c r="B56" s="8" t="s">
        <v>318</v>
      </c>
      <c r="C56" s="8" t="s">
        <v>78</v>
      </c>
      <c r="D56" s="9">
        <v>2797.77</v>
      </c>
      <c r="E56" s="9">
        <v>1560.85</v>
      </c>
      <c r="F56" s="9">
        <v>0</v>
      </c>
      <c r="G56" s="9">
        <v>-1236.92</v>
      </c>
      <c r="H56" s="7">
        <f t="shared" si="13"/>
        <v>1.7924656437197681</v>
      </c>
      <c r="I56" s="8" t="s">
        <v>318</v>
      </c>
      <c r="J56" s="9">
        <v>35485.57</v>
      </c>
      <c r="K56" s="9">
        <v>25973.87</v>
      </c>
      <c r="L56" s="9">
        <v>0</v>
      </c>
      <c r="M56" s="9">
        <v>-9511.7000000000007</v>
      </c>
      <c r="N56" s="7">
        <f t="shared" si="14"/>
        <v>1.3662026490469075</v>
      </c>
      <c r="O56" s="8" t="s">
        <v>318</v>
      </c>
      <c r="P56" s="9">
        <v>24234.93</v>
      </c>
      <c r="Q56" s="9">
        <v>25973.87</v>
      </c>
      <c r="R56" s="9">
        <v>-1738.94</v>
      </c>
      <c r="S56" s="8" t="s">
        <v>318</v>
      </c>
      <c r="T56" s="9">
        <v>25973.87</v>
      </c>
      <c r="U56" s="9">
        <v>35485.57</v>
      </c>
      <c r="V56" s="8" t="s">
        <v>318</v>
      </c>
      <c r="W56" s="9">
        <v>0</v>
      </c>
      <c r="X56" s="9">
        <f>U56+IF(V56 = "", 0, V56)+W56</f>
        <v>35485.57</v>
      </c>
      <c r="Y56" s="9">
        <f>T56-X56</f>
        <v>-9511.7000000000007</v>
      </c>
      <c r="Z56" s="7">
        <f t="shared" si="16"/>
        <v>-0.36620264904690758</v>
      </c>
      <c r="AA56" s="8" t="s">
        <v>318</v>
      </c>
    </row>
    <row r="57" spans="1:27" collapsed="1" x14ac:dyDescent="0.25">
      <c r="A57" t="s">
        <v>318</v>
      </c>
      <c r="B57" s="25" t="s">
        <v>83</v>
      </c>
      <c r="C57" s="25"/>
      <c r="D57" s="16">
        <f>SUM(D58:D60)</f>
        <v>80634.75</v>
      </c>
      <c r="E57" s="16">
        <f>SUM(E58:E60)</f>
        <v>78874.009999999995</v>
      </c>
      <c r="F57" s="16">
        <f>SUM(F58:F60)</f>
        <v>0</v>
      </c>
      <c r="G57" s="16">
        <f>SUM(G58:G60)</f>
        <v>-1760.7400000000002</v>
      </c>
      <c r="H57" s="17">
        <f t="shared" si="13"/>
        <v>1.0223234497650113</v>
      </c>
      <c r="I57" s="15" t="s">
        <v>318</v>
      </c>
      <c r="J57" s="16">
        <f>SUM(J58:J60)</f>
        <v>880759.95000000007</v>
      </c>
      <c r="K57" s="16">
        <f>SUM(K58:K60)</f>
        <v>903124.29</v>
      </c>
      <c r="L57" s="16">
        <f>SUM(L58:L60)</f>
        <v>0</v>
      </c>
      <c r="M57" s="16">
        <f>SUM(M58:M60)</f>
        <v>22364.34</v>
      </c>
      <c r="N57" s="17">
        <f t="shared" si="14"/>
        <v>0.97523669748712005</v>
      </c>
      <c r="O57" s="15" t="s">
        <v>318</v>
      </c>
      <c r="P57" s="16">
        <f>SUM(P58:P60)</f>
        <v>973392.54</v>
      </c>
      <c r="Q57" s="16">
        <f>SUM(Q58:Q60)</f>
        <v>903124.29</v>
      </c>
      <c r="R57" s="16">
        <f>SUM(R58:R60)</f>
        <v>70268.25</v>
      </c>
      <c r="S57" s="15" t="s">
        <v>318</v>
      </c>
      <c r="T57" s="16">
        <f t="shared" ref="T57:Y57" si="17">SUM(T58:T60)</f>
        <v>903124.29</v>
      </c>
      <c r="U57" s="16">
        <f t="shared" si="17"/>
        <v>880759.95000000007</v>
      </c>
      <c r="V57" s="16">
        <f t="shared" si="17"/>
        <v>0</v>
      </c>
      <c r="W57" s="16">
        <f t="shared" si="17"/>
        <v>0</v>
      </c>
      <c r="X57" s="16">
        <f t="shared" si="17"/>
        <v>880759.95000000007</v>
      </c>
      <c r="Y57" s="16">
        <f t="shared" si="17"/>
        <v>22364.339999999967</v>
      </c>
      <c r="Z57" s="17">
        <f t="shared" si="16"/>
        <v>2.476330251288E-2</v>
      </c>
      <c r="AA57" s="16"/>
    </row>
    <row r="58" spans="1:27" hidden="1" outlineLevel="1" x14ac:dyDescent="0.25">
      <c r="A58" t="s">
        <v>318</v>
      </c>
      <c r="B58" s="8" t="s">
        <v>318</v>
      </c>
      <c r="C58" s="8" t="s">
        <v>84</v>
      </c>
      <c r="D58" s="9">
        <v>56979.89</v>
      </c>
      <c r="E58" s="9">
        <v>55632.65</v>
      </c>
      <c r="F58" s="9">
        <v>0</v>
      </c>
      <c r="G58" s="9">
        <v>-1347.24</v>
      </c>
      <c r="H58" s="7">
        <f t="shared" si="13"/>
        <v>1.0242167144653365</v>
      </c>
      <c r="I58" s="8" t="s">
        <v>318</v>
      </c>
      <c r="J58" s="9">
        <v>618480.49</v>
      </c>
      <c r="K58" s="9">
        <v>637342.22</v>
      </c>
      <c r="L58" s="9">
        <v>0</v>
      </c>
      <c r="M58" s="9">
        <v>18861.73</v>
      </c>
      <c r="N58" s="7">
        <f t="shared" si="14"/>
        <v>0.97040564800492901</v>
      </c>
      <c r="O58" s="8" t="s">
        <v>318</v>
      </c>
      <c r="P58" s="9">
        <v>686457.67</v>
      </c>
      <c r="Q58" s="9">
        <v>637342.22</v>
      </c>
      <c r="R58" s="9">
        <v>49115.45</v>
      </c>
      <c r="S58" s="8" t="s">
        <v>318</v>
      </c>
      <c r="T58" s="9">
        <v>637342.22</v>
      </c>
      <c r="U58" s="9">
        <v>618480.49</v>
      </c>
      <c r="V58" s="8" t="s">
        <v>318</v>
      </c>
      <c r="W58" s="9">
        <v>0</v>
      </c>
      <c r="X58" s="9">
        <f>U58+IF(V58 = "", 0, V58)+W58</f>
        <v>618480.49</v>
      </c>
      <c r="Y58" s="9">
        <f>T58-X58</f>
        <v>18861.729999999981</v>
      </c>
      <c r="Z58" s="7">
        <f t="shared" si="16"/>
        <v>2.9594351995071003E-2</v>
      </c>
      <c r="AA58" s="8" t="s">
        <v>318</v>
      </c>
    </row>
    <row r="59" spans="1:27" hidden="1" outlineLevel="1" x14ac:dyDescent="0.25">
      <c r="A59" t="s">
        <v>318</v>
      </c>
      <c r="B59" s="8" t="s">
        <v>318</v>
      </c>
      <c r="C59" s="8" t="s">
        <v>86</v>
      </c>
      <c r="D59" s="9">
        <v>7313.05</v>
      </c>
      <c r="E59" s="9">
        <v>7285.92</v>
      </c>
      <c r="F59" s="9">
        <v>0</v>
      </c>
      <c r="G59" s="9">
        <v>-27.13</v>
      </c>
      <c r="H59" s="7">
        <f t="shared" si="13"/>
        <v>1.0037236203526803</v>
      </c>
      <c r="I59" s="8" t="s">
        <v>318</v>
      </c>
      <c r="J59" s="9">
        <v>81922.820000000007</v>
      </c>
      <c r="K59" s="9">
        <v>82992.320000000007</v>
      </c>
      <c r="L59" s="9">
        <v>0</v>
      </c>
      <c r="M59" s="9">
        <v>1069.5</v>
      </c>
      <c r="N59" s="7">
        <f t="shared" si="14"/>
        <v>0.98711326542022204</v>
      </c>
      <c r="O59" s="8" t="s">
        <v>318</v>
      </c>
      <c r="P59" s="9">
        <v>90058.81</v>
      </c>
      <c r="Q59" s="9">
        <v>82992.320000000007</v>
      </c>
      <c r="R59" s="9">
        <v>7066.49</v>
      </c>
      <c r="S59" s="8" t="s">
        <v>318</v>
      </c>
      <c r="T59" s="9">
        <v>82992.320000000007</v>
      </c>
      <c r="U59" s="9">
        <v>81922.820000000007</v>
      </c>
      <c r="V59" s="8" t="s">
        <v>318</v>
      </c>
      <c r="W59" s="9">
        <v>0</v>
      </c>
      <c r="X59" s="9">
        <f>U59+IF(V59 = "", 0, V59)+W59</f>
        <v>81922.820000000007</v>
      </c>
      <c r="Y59" s="9">
        <f>T59-X59</f>
        <v>1069.5</v>
      </c>
      <c r="Z59" s="7">
        <f t="shared" si="16"/>
        <v>1.2886734579777983E-2</v>
      </c>
      <c r="AA59" s="8" t="s">
        <v>318</v>
      </c>
    </row>
    <row r="60" spans="1:27" hidden="1" outlineLevel="1" x14ac:dyDescent="0.25">
      <c r="A60" t="s">
        <v>318</v>
      </c>
      <c r="B60" s="8" t="s">
        <v>318</v>
      </c>
      <c r="C60" s="8" t="s">
        <v>87</v>
      </c>
      <c r="D60" s="9">
        <v>16341.81</v>
      </c>
      <c r="E60" s="9">
        <v>15955.44</v>
      </c>
      <c r="F60" s="9">
        <v>0</v>
      </c>
      <c r="G60" s="9">
        <v>-386.37</v>
      </c>
      <c r="H60" s="7">
        <f t="shared" si="13"/>
        <v>1.0242155653494982</v>
      </c>
      <c r="I60" s="8" t="s">
        <v>318</v>
      </c>
      <c r="J60" s="9">
        <v>180356.64</v>
      </c>
      <c r="K60" s="9">
        <v>182789.75</v>
      </c>
      <c r="L60" s="9">
        <v>0</v>
      </c>
      <c r="M60" s="9">
        <v>2433.11</v>
      </c>
      <c r="N60" s="7">
        <f t="shared" si="14"/>
        <v>0.98668902386485025</v>
      </c>
      <c r="O60" s="8" t="s">
        <v>318</v>
      </c>
      <c r="P60" s="9">
        <v>196876.06</v>
      </c>
      <c r="Q60" s="9">
        <v>182789.75</v>
      </c>
      <c r="R60" s="9">
        <v>14086.31</v>
      </c>
      <c r="S60" s="8" t="s">
        <v>318</v>
      </c>
      <c r="T60" s="9">
        <v>182789.75</v>
      </c>
      <c r="U60" s="9">
        <v>180356.64</v>
      </c>
      <c r="V60" s="8" t="s">
        <v>318</v>
      </c>
      <c r="W60" s="9">
        <v>0</v>
      </c>
      <c r="X60" s="9">
        <f>U60+IF(V60 = "", 0, V60)+W60</f>
        <v>180356.64</v>
      </c>
      <c r="Y60" s="9">
        <f>T60-X60</f>
        <v>2433.109999999986</v>
      </c>
      <c r="Z60" s="7">
        <f t="shared" si="16"/>
        <v>1.3310976135149734E-2</v>
      </c>
      <c r="AA60" s="8" t="s">
        <v>318</v>
      </c>
    </row>
    <row r="61" spans="1:27" collapsed="1" x14ac:dyDescent="0.25">
      <c r="A61" t="s">
        <v>318</v>
      </c>
      <c r="B61" s="25" t="s">
        <v>88</v>
      </c>
      <c r="C61" s="25"/>
      <c r="D61" s="16">
        <f>SUM(D62:D62)</f>
        <v>0</v>
      </c>
      <c r="E61" s="16">
        <f>SUM(E62:E62)</f>
        <v>0</v>
      </c>
      <c r="F61" s="16">
        <f>SUM(F62:F62)</f>
        <v>0</v>
      </c>
      <c r="G61" s="16">
        <f>SUM(G62:G62)</f>
        <v>0</v>
      </c>
      <c r="H61" s="17">
        <f t="shared" si="13"/>
        <v>0</v>
      </c>
      <c r="I61" s="15" t="s">
        <v>318</v>
      </c>
      <c r="J61" s="16">
        <f>SUM(J62:J62)</f>
        <v>6317.64</v>
      </c>
      <c r="K61" s="16">
        <f>SUM(K62:K62)</f>
        <v>15000</v>
      </c>
      <c r="L61" s="16">
        <f>SUM(L62:L62)</f>
        <v>0</v>
      </c>
      <c r="M61" s="16">
        <f>SUM(M62:M62)</f>
        <v>8682.36</v>
      </c>
      <c r="N61" s="17">
        <f t="shared" si="14"/>
        <v>0.42117599999999999</v>
      </c>
      <c r="O61" s="15" t="s">
        <v>318</v>
      </c>
      <c r="P61" s="16">
        <f>SUM(P62:P62)</f>
        <v>50000</v>
      </c>
      <c r="Q61" s="16">
        <f>SUM(Q62:Q62)</f>
        <v>15000</v>
      </c>
      <c r="R61" s="16">
        <f>SUM(R62:R62)</f>
        <v>35000</v>
      </c>
      <c r="S61" s="15" t="s">
        <v>318</v>
      </c>
      <c r="T61" s="16">
        <f t="shared" ref="T61:Y61" si="18">SUM(T62:T62)</f>
        <v>15000</v>
      </c>
      <c r="U61" s="16">
        <f t="shared" si="18"/>
        <v>6317.64</v>
      </c>
      <c r="V61" s="16">
        <f t="shared" si="18"/>
        <v>0</v>
      </c>
      <c r="W61" s="16">
        <f t="shared" si="18"/>
        <v>0</v>
      </c>
      <c r="X61" s="16">
        <f t="shared" si="18"/>
        <v>6317.64</v>
      </c>
      <c r="Y61" s="16">
        <f t="shared" si="18"/>
        <v>8682.36</v>
      </c>
      <c r="Z61" s="17">
        <f t="shared" si="16"/>
        <v>0.57882400000000001</v>
      </c>
      <c r="AA61" s="16"/>
    </row>
    <row r="62" spans="1:27" hidden="1" outlineLevel="1" x14ac:dyDescent="0.25">
      <c r="A62" t="s">
        <v>318</v>
      </c>
      <c r="B62" s="8" t="s">
        <v>318</v>
      </c>
      <c r="C62" s="8" t="s">
        <v>91</v>
      </c>
      <c r="D62" s="9">
        <v>0</v>
      </c>
      <c r="E62" s="9">
        <v>0</v>
      </c>
      <c r="F62" s="9">
        <v>0</v>
      </c>
      <c r="G62" s="9">
        <v>0</v>
      </c>
      <c r="H62" s="7">
        <f t="shared" si="13"/>
        <v>0</v>
      </c>
      <c r="I62" s="8" t="s">
        <v>318</v>
      </c>
      <c r="J62" s="9">
        <v>6317.64</v>
      </c>
      <c r="K62" s="9">
        <v>15000</v>
      </c>
      <c r="L62" s="9">
        <v>0</v>
      </c>
      <c r="M62" s="9">
        <v>8682.36</v>
      </c>
      <c r="N62" s="7">
        <f t="shared" si="14"/>
        <v>0.42117599999999999</v>
      </c>
      <c r="O62" s="8" t="s">
        <v>318</v>
      </c>
      <c r="P62" s="9">
        <v>50000</v>
      </c>
      <c r="Q62" s="9">
        <v>15000</v>
      </c>
      <c r="R62" s="9">
        <v>35000</v>
      </c>
      <c r="S62" s="8" t="s">
        <v>318</v>
      </c>
      <c r="T62" s="9">
        <v>15000</v>
      </c>
      <c r="U62" s="9">
        <v>6317.64</v>
      </c>
      <c r="V62" s="8" t="s">
        <v>318</v>
      </c>
      <c r="W62" s="9">
        <v>0</v>
      </c>
      <c r="X62" s="9">
        <f>U62+IF(V62 = "", 0, V62)+W62</f>
        <v>6317.64</v>
      </c>
      <c r="Y62" s="9">
        <f>T62-X62</f>
        <v>8682.36</v>
      </c>
      <c r="Z62" s="7">
        <f t="shared" si="16"/>
        <v>0.57882400000000001</v>
      </c>
      <c r="AA62" s="8" t="s">
        <v>318</v>
      </c>
    </row>
    <row r="63" spans="1:27" collapsed="1" x14ac:dyDescent="0.25">
      <c r="A63" t="s">
        <v>318</v>
      </c>
      <c r="B63" s="25" t="s">
        <v>94</v>
      </c>
      <c r="C63" s="25"/>
      <c r="D63" s="16">
        <f>SUM(D64:D71)</f>
        <v>48127.869999999995</v>
      </c>
      <c r="E63" s="16">
        <f>SUM(E64:E71)</f>
        <v>51130.18</v>
      </c>
      <c r="F63" s="16">
        <f>SUM(F64:F71)</f>
        <v>0</v>
      </c>
      <c r="G63" s="16">
        <f>SUM(G64:G71)</f>
        <v>3002.3100000000004</v>
      </c>
      <c r="H63" s="17">
        <f t="shared" si="13"/>
        <v>0.94128105944473495</v>
      </c>
      <c r="I63" s="15" t="s">
        <v>318</v>
      </c>
      <c r="J63" s="16">
        <f>SUM(J64:J71)</f>
        <v>590171.46000000008</v>
      </c>
      <c r="K63" s="16">
        <f>SUM(K64:K71)</f>
        <v>605126.78999999992</v>
      </c>
      <c r="L63" s="16">
        <f>SUM(L64:L71)</f>
        <v>0</v>
      </c>
      <c r="M63" s="16">
        <f>SUM(M64:M71)</f>
        <v>14955.330000000004</v>
      </c>
      <c r="N63" s="17">
        <f t="shared" si="14"/>
        <v>0.97528562567854604</v>
      </c>
      <c r="O63" s="15" t="s">
        <v>318</v>
      </c>
      <c r="P63" s="16">
        <f>SUM(P64:P71)</f>
        <v>604229.59</v>
      </c>
      <c r="Q63" s="16">
        <f>SUM(Q64:Q71)</f>
        <v>605126.78999999992</v>
      </c>
      <c r="R63" s="16">
        <f>SUM(R64:R71)</f>
        <v>-897.20000000000073</v>
      </c>
      <c r="S63" s="15" t="s">
        <v>318</v>
      </c>
      <c r="T63" s="16">
        <f t="shared" ref="T63:Y63" si="19">SUM(T64:T71)</f>
        <v>605126.78999999992</v>
      </c>
      <c r="U63" s="16">
        <f t="shared" si="19"/>
        <v>590171.46000000008</v>
      </c>
      <c r="V63" s="16">
        <f t="shared" si="19"/>
        <v>0</v>
      </c>
      <c r="W63" s="16">
        <f t="shared" si="19"/>
        <v>0</v>
      </c>
      <c r="X63" s="16">
        <f t="shared" si="19"/>
        <v>590171.46000000008</v>
      </c>
      <c r="Y63" s="16">
        <f t="shared" si="19"/>
        <v>14955.329999999996</v>
      </c>
      <c r="Z63" s="17">
        <f t="shared" si="16"/>
        <v>2.4714374321454183E-2</v>
      </c>
      <c r="AA63" s="16"/>
    </row>
    <row r="64" spans="1:27" hidden="1" outlineLevel="1" x14ac:dyDescent="0.25">
      <c r="A64" t="s">
        <v>318</v>
      </c>
      <c r="B64" s="8" t="s">
        <v>318</v>
      </c>
      <c r="C64" s="8" t="s">
        <v>95</v>
      </c>
      <c r="D64" s="9">
        <v>37412.21</v>
      </c>
      <c r="E64" s="9">
        <v>40244.49</v>
      </c>
      <c r="F64" s="9">
        <v>0</v>
      </c>
      <c r="G64" s="9">
        <v>2832.28</v>
      </c>
      <c r="H64" s="7">
        <f t="shared" si="13"/>
        <v>0.92962316083518515</v>
      </c>
      <c r="I64" s="8" t="s">
        <v>318</v>
      </c>
      <c r="J64" s="9">
        <v>449451.24</v>
      </c>
      <c r="K64" s="9">
        <v>462223.35</v>
      </c>
      <c r="L64" s="9">
        <v>0</v>
      </c>
      <c r="M64" s="9">
        <v>12772.11</v>
      </c>
      <c r="N64" s="7">
        <f t="shared" si="14"/>
        <v>0.97236809866918239</v>
      </c>
      <c r="O64" s="8" t="s">
        <v>318</v>
      </c>
      <c r="P64" s="9">
        <v>445679.42</v>
      </c>
      <c r="Q64" s="9">
        <v>462223.35</v>
      </c>
      <c r="R64" s="9">
        <v>-16543.93</v>
      </c>
      <c r="S64" s="8" t="s">
        <v>318</v>
      </c>
      <c r="T64" s="9">
        <v>462223.35</v>
      </c>
      <c r="U64" s="9">
        <v>449451.24</v>
      </c>
      <c r="V64" s="8" t="s">
        <v>318</v>
      </c>
      <c r="W64" s="9">
        <v>0</v>
      </c>
      <c r="X64" s="9">
        <f t="shared" ref="X64:X71" si="20">U64+IF(V64 = "", 0, V64)+W64</f>
        <v>449451.24</v>
      </c>
      <c r="Y64" s="9">
        <f t="shared" ref="Y64:Y71" si="21">T64-X64</f>
        <v>12772.109999999986</v>
      </c>
      <c r="Z64" s="7">
        <f t="shared" si="16"/>
        <v>2.7631901330817638E-2</v>
      </c>
      <c r="AA64" s="8" t="s">
        <v>318</v>
      </c>
    </row>
    <row r="65" spans="1:27" hidden="1" outlineLevel="1" x14ac:dyDescent="0.25">
      <c r="A65" t="s">
        <v>318</v>
      </c>
      <c r="B65" s="8" t="s">
        <v>318</v>
      </c>
      <c r="C65" s="8" t="s">
        <v>96</v>
      </c>
      <c r="D65" s="9">
        <v>-573.34</v>
      </c>
      <c r="E65" s="9">
        <v>0</v>
      </c>
      <c r="F65" s="9">
        <v>0</v>
      </c>
      <c r="G65" s="9">
        <v>573.34</v>
      </c>
      <c r="H65" s="7">
        <f t="shared" si="13"/>
        <v>0</v>
      </c>
      <c r="I65" s="8" t="s">
        <v>318</v>
      </c>
      <c r="J65" s="9">
        <v>-7828.23</v>
      </c>
      <c r="K65" s="9">
        <v>0</v>
      </c>
      <c r="L65" s="9">
        <v>0</v>
      </c>
      <c r="M65" s="9">
        <v>7828.23</v>
      </c>
      <c r="N65" s="7">
        <f t="shared" si="14"/>
        <v>0</v>
      </c>
      <c r="O65" s="8" t="s">
        <v>318</v>
      </c>
      <c r="P65" s="9">
        <v>4600</v>
      </c>
      <c r="Q65" s="9">
        <v>0</v>
      </c>
      <c r="R65" s="9">
        <v>4600</v>
      </c>
      <c r="S65" s="8" t="s">
        <v>318</v>
      </c>
      <c r="T65" s="9">
        <v>0</v>
      </c>
      <c r="U65" s="9">
        <v>-7828.23</v>
      </c>
      <c r="V65" s="8" t="s">
        <v>318</v>
      </c>
      <c r="W65" s="9">
        <v>0</v>
      </c>
      <c r="X65" s="9">
        <f t="shared" si="20"/>
        <v>-7828.23</v>
      </c>
      <c r="Y65" s="9">
        <f t="shared" si="21"/>
        <v>7828.23</v>
      </c>
      <c r="Z65" s="7">
        <f t="shared" si="16"/>
        <v>0</v>
      </c>
      <c r="AA65" s="8" t="s">
        <v>318</v>
      </c>
    </row>
    <row r="66" spans="1:27" hidden="1" outlineLevel="1" x14ac:dyDescent="0.25">
      <c r="A66" t="s">
        <v>318</v>
      </c>
      <c r="B66" s="8" t="s">
        <v>318</v>
      </c>
      <c r="C66" s="8" t="s">
        <v>97</v>
      </c>
      <c r="D66" s="9">
        <v>3989.67</v>
      </c>
      <c r="E66" s="9">
        <v>4446.57</v>
      </c>
      <c r="F66" s="9">
        <v>0</v>
      </c>
      <c r="G66" s="9">
        <v>456.9</v>
      </c>
      <c r="H66" s="7">
        <f t="shared" si="13"/>
        <v>0.89724664179356228</v>
      </c>
      <c r="I66" s="8" t="s">
        <v>318</v>
      </c>
      <c r="J66" s="9">
        <v>46852.02</v>
      </c>
      <c r="K66" s="9">
        <v>49940.84</v>
      </c>
      <c r="L66" s="9">
        <v>0</v>
      </c>
      <c r="M66" s="9">
        <v>3088.82</v>
      </c>
      <c r="N66" s="7">
        <f t="shared" si="14"/>
        <v>0.93815041957644285</v>
      </c>
      <c r="O66" s="8" t="s">
        <v>318</v>
      </c>
      <c r="P66" s="9">
        <v>48324.15</v>
      </c>
      <c r="Q66" s="9">
        <v>49940.84</v>
      </c>
      <c r="R66" s="9">
        <v>-1616.69</v>
      </c>
      <c r="S66" s="8" t="s">
        <v>318</v>
      </c>
      <c r="T66" s="9">
        <v>49940.84</v>
      </c>
      <c r="U66" s="9">
        <v>46852.02</v>
      </c>
      <c r="V66" s="8" t="s">
        <v>318</v>
      </c>
      <c r="W66" s="9">
        <v>0</v>
      </c>
      <c r="X66" s="9">
        <f t="shared" si="20"/>
        <v>46852.02</v>
      </c>
      <c r="Y66" s="9">
        <f t="shared" si="21"/>
        <v>3088.8199999999997</v>
      </c>
      <c r="Z66" s="7">
        <f t="shared" si="16"/>
        <v>6.1849580423557149E-2</v>
      </c>
      <c r="AA66" s="8" t="s">
        <v>318</v>
      </c>
    </row>
    <row r="67" spans="1:27" hidden="1" outlineLevel="1" x14ac:dyDescent="0.25">
      <c r="A67" t="s">
        <v>318</v>
      </c>
      <c r="B67" s="8" t="s">
        <v>318</v>
      </c>
      <c r="C67" s="8" t="s">
        <v>98</v>
      </c>
      <c r="D67" s="9">
        <v>5894.21</v>
      </c>
      <c r="E67" s="9">
        <v>6439.12</v>
      </c>
      <c r="F67" s="9">
        <v>0</v>
      </c>
      <c r="G67" s="9">
        <v>544.91</v>
      </c>
      <c r="H67" s="7">
        <f t="shared" si="13"/>
        <v>0.91537508230938391</v>
      </c>
      <c r="I67" s="8" t="s">
        <v>318</v>
      </c>
      <c r="J67" s="9">
        <v>88857.03</v>
      </c>
      <c r="K67" s="9">
        <v>92962.6</v>
      </c>
      <c r="L67" s="9">
        <v>0</v>
      </c>
      <c r="M67" s="9">
        <v>4105.57</v>
      </c>
      <c r="N67" s="7">
        <f t="shared" si="14"/>
        <v>0.95583632557609177</v>
      </c>
      <c r="O67" s="8" t="s">
        <v>318</v>
      </c>
      <c r="P67" s="9">
        <v>105626.02</v>
      </c>
      <c r="Q67" s="9">
        <v>92962.6</v>
      </c>
      <c r="R67" s="9">
        <v>12663.42</v>
      </c>
      <c r="S67" s="8" t="s">
        <v>318</v>
      </c>
      <c r="T67" s="9">
        <v>92962.6</v>
      </c>
      <c r="U67" s="9">
        <v>88857.03</v>
      </c>
      <c r="V67" s="8" t="s">
        <v>318</v>
      </c>
      <c r="W67" s="9">
        <v>0</v>
      </c>
      <c r="X67" s="9">
        <f t="shared" si="20"/>
        <v>88857.03</v>
      </c>
      <c r="Y67" s="9">
        <f t="shared" si="21"/>
        <v>4105.570000000007</v>
      </c>
      <c r="Z67" s="7">
        <f t="shared" si="16"/>
        <v>4.4163674423908179E-2</v>
      </c>
      <c r="AA67" s="8" t="s">
        <v>318</v>
      </c>
    </row>
    <row r="68" spans="1:27" hidden="1" outlineLevel="1" x14ac:dyDescent="0.25">
      <c r="A68" t="s">
        <v>318</v>
      </c>
      <c r="B68" s="8" t="s">
        <v>318</v>
      </c>
      <c r="C68" s="8" t="s">
        <v>99</v>
      </c>
      <c r="D68" s="9">
        <v>397.17</v>
      </c>
      <c r="E68" s="9">
        <v>0</v>
      </c>
      <c r="F68" s="9">
        <v>0</v>
      </c>
      <c r="G68" s="9">
        <v>-397.17</v>
      </c>
      <c r="H68" s="7">
        <f t="shared" si="13"/>
        <v>0</v>
      </c>
      <c r="I68" s="8" t="s">
        <v>318</v>
      </c>
      <c r="J68" s="9">
        <v>397.17</v>
      </c>
      <c r="K68" s="9">
        <v>0</v>
      </c>
      <c r="L68" s="9">
        <v>0</v>
      </c>
      <c r="M68" s="9">
        <v>-397.17</v>
      </c>
      <c r="N68" s="7">
        <f t="shared" si="14"/>
        <v>0</v>
      </c>
      <c r="O68" s="8" t="s">
        <v>318</v>
      </c>
      <c r="P68" s="9">
        <v>0</v>
      </c>
      <c r="Q68" s="9">
        <v>0</v>
      </c>
      <c r="R68" s="9">
        <v>0</v>
      </c>
      <c r="S68" s="8" t="s">
        <v>318</v>
      </c>
      <c r="T68" s="9">
        <v>0</v>
      </c>
      <c r="U68" s="9">
        <v>397.17</v>
      </c>
      <c r="V68" s="8" t="s">
        <v>318</v>
      </c>
      <c r="W68" s="9">
        <v>0</v>
      </c>
      <c r="X68" s="9">
        <f t="shared" si="20"/>
        <v>397.17</v>
      </c>
      <c r="Y68" s="9">
        <f t="shared" si="21"/>
        <v>-397.17</v>
      </c>
      <c r="Z68" s="7">
        <f t="shared" si="16"/>
        <v>0</v>
      </c>
      <c r="AA68" s="8" t="s">
        <v>318</v>
      </c>
    </row>
    <row r="69" spans="1:27" hidden="1" outlineLevel="1" x14ac:dyDescent="0.25">
      <c r="A69" t="s">
        <v>318</v>
      </c>
      <c r="B69" s="8" t="s">
        <v>318</v>
      </c>
      <c r="C69" s="8" t="s">
        <v>100</v>
      </c>
      <c r="D69" s="9">
        <v>702.96</v>
      </c>
      <c r="E69" s="9">
        <v>0</v>
      </c>
      <c r="F69" s="9">
        <v>0</v>
      </c>
      <c r="G69" s="9">
        <v>-702.96</v>
      </c>
      <c r="H69" s="7">
        <f t="shared" si="13"/>
        <v>0</v>
      </c>
      <c r="I69" s="8" t="s">
        <v>318</v>
      </c>
      <c r="J69" s="9">
        <v>9409.7199999999993</v>
      </c>
      <c r="K69" s="9">
        <v>0</v>
      </c>
      <c r="L69" s="9">
        <v>0</v>
      </c>
      <c r="M69" s="9">
        <v>-9409.7199999999993</v>
      </c>
      <c r="N69" s="7">
        <f t="shared" si="14"/>
        <v>0</v>
      </c>
      <c r="O69" s="8" t="s">
        <v>318</v>
      </c>
      <c r="P69" s="9">
        <v>0</v>
      </c>
      <c r="Q69" s="9">
        <v>0</v>
      </c>
      <c r="R69" s="9">
        <v>0</v>
      </c>
      <c r="S69" s="8" t="s">
        <v>318</v>
      </c>
      <c r="T69" s="9">
        <v>0</v>
      </c>
      <c r="U69" s="9">
        <v>9409.7199999999993</v>
      </c>
      <c r="V69" s="8" t="s">
        <v>318</v>
      </c>
      <c r="W69" s="9">
        <v>0</v>
      </c>
      <c r="X69" s="9">
        <f t="shared" si="20"/>
        <v>9409.7199999999993</v>
      </c>
      <c r="Y69" s="9">
        <f t="shared" si="21"/>
        <v>-9409.7199999999993</v>
      </c>
      <c r="Z69" s="7">
        <f t="shared" si="16"/>
        <v>0</v>
      </c>
      <c r="AA69" s="8" t="s">
        <v>318</v>
      </c>
    </row>
    <row r="70" spans="1:27" hidden="1" outlineLevel="1" x14ac:dyDescent="0.25">
      <c r="A70" t="s">
        <v>318</v>
      </c>
      <c r="B70" s="8" t="s">
        <v>318</v>
      </c>
      <c r="C70" s="8" t="s">
        <v>101</v>
      </c>
      <c r="D70" s="9">
        <v>128.97</v>
      </c>
      <c r="E70" s="9">
        <v>0</v>
      </c>
      <c r="F70" s="9">
        <v>0</v>
      </c>
      <c r="G70" s="9">
        <v>-128.97</v>
      </c>
      <c r="H70" s="7">
        <f t="shared" si="13"/>
        <v>0</v>
      </c>
      <c r="I70" s="8" t="s">
        <v>318</v>
      </c>
      <c r="J70" s="9">
        <v>1117.52</v>
      </c>
      <c r="K70" s="9">
        <v>0</v>
      </c>
      <c r="L70" s="9">
        <v>0</v>
      </c>
      <c r="M70" s="9">
        <v>-1117.52</v>
      </c>
      <c r="N70" s="7">
        <f t="shared" si="14"/>
        <v>0</v>
      </c>
      <c r="O70" s="8" t="s">
        <v>318</v>
      </c>
      <c r="P70" s="9">
        <v>0</v>
      </c>
      <c r="Q70" s="9">
        <v>0</v>
      </c>
      <c r="R70" s="9">
        <v>0</v>
      </c>
      <c r="S70" s="8" t="s">
        <v>318</v>
      </c>
      <c r="T70" s="9">
        <v>0</v>
      </c>
      <c r="U70" s="9">
        <v>1117.52</v>
      </c>
      <c r="V70" s="8" t="s">
        <v>318</v>
      </c>
      <c r="W70" s="9">
        <v>0</v>
      </c>
      <c r="X70" s="9">
        <f t="shared" si="20"/>
        <v>1117.52</v>
      </c>
      <c r="Y70" s="9">
        <f t="shared" si="21"/>
        <v>-1117.52</v>
      </c>
      <c r="Z70" s="7">
        <f t="shared" si="16"/>
        <v>0</v>
      </c>
      <c r="AA70" s="8" t="s">
        <v>318</v>
      </c>
    </row>
    <row r="71" spans="1:27" hidden="1" outlineLevel="1" x14ac:dyDescent="0.25">
      <c r="A71" t="s">
        <v>318</v>
      </c>
      <c r="B71" s="8" t="s">
        <v>318</v>
      </c>
      <c r="C71" s="8" t="s">
        <v>102</v>
      </c>
      <c r="D71" s="9">
        <v>176.02</v>
      </c>
      <c r="E71" s="9">
        <v>0</v>
      </c>
      <c r="F71" s="9">
        <v>0</v>
      </c>
      <c r="G71" s="9">
        <v>-176.02</v>
      </c>
      <c r="H71" s="7">
        <f t="shared" si="13"/>
        <v>0</v>
      </c>
      <c r="I71" s="8" t="s">
        <v>318</v>
      </c>
      <c r="J71" s="9">
        <v>1914.99</v>
      </c>
      <c r="K71" s="9">
        <v>0</v>
      </c>
      <c r="L71" s="9">
        <v>0</v>
      </c>
      <c r="M71" s="9">
        <v>-1914.99</v>
      </c>
      <c r="N71" s="7">
        <f t="shared" si="14"/>
        <v>0</v>
      </c>
      <c r="O71" s="8" t="s">
        <v>318</v>
      </c>
      <c r="P71" s="9">
        <v>0</v>
      </c>
      <c r="Q71" s="9">
        <v>0</v>
      </c>
      <c r="R71" s="9">
        <v>0</v>
      </c>
      <c r="S71" s="8" t="s">
        <v>318</v>
      </c>
      <c r="T71" s="9">
        <v>0</v>
      </c>
      <c r="U71" s="9">
        <v>1914.99</v>
      </c>
      <c r="V71" s="8" t="s">
        <v>318</v>
      </c>
      <c r="W71" s="9">
        <v>0</v>
      </c>
      <c r="X71" s="9">
        <f t="shared" si="20"/>
        <v>1914.99</v>
      </c>
      <c r="Y71" s="9">
        <f t="shared" si="21"/>
        <v>-1914.99</v>
      </c>
      <c r="Z71" s="7">
        <f t="shared" si="16"/>
        <v>0</v>
      </c>
      <c r="AA71" s="8" t="s">
        <v>318</v>
      </c>
    </row>
    <row r="72" spans="1:27" collapsed="1" x14ac:dyDescent="0.25">
      <c r="A72" t="s">
        <v>318</v>
      </c>
      <c r="B72" s="25" t="s">
        <v>107</v>
      </c>
      <c r="C72" s="25"/>
      <c r="D72" s="16">
        <f>SUM(D73:D76)</f>
        <v>8407.6</v>
      </c>
      <c r="E72" s="16">
        <f>SUM(E73:E76)</f>
        <v>8882.86</v>
      </c>
      <c r="F72" s="16">
        <f>SUM(F73:F76)</f>
        <v>0</v>
      </c>
      <c r="G72" s="16">
        <f>SUM(G73:G76)</f>
        <v>475.2600000000001</v>
      </c>
      <c r="H72" s="17">
        <f t="shared" si="13"/>
        <v>0.94649696156418084</v>
      </c>
      <c r="I72" s="15" t="s">
        <v>318</v>
      </c>
      <c r="J72" s="16">
        <f>SUM(J73:J76)</f>
        <v>105492.21</v>
      </c>
      <c r="K72" s="16">
        <f>SUM(K73:K76)</f>
        <v>98098.41</v>
      </c>
      <c r="L72" s="16">
        <f>SUM(L73:L76)</f>
        <v>0</v>
      </c>
      <c r="M72" s="16">
        <f>SUM(M73:M76)</f>
        <v>-7393.7999999999993</v>
      </c>
      <c r="N72" s="17">
        <f t="shared" si="14"/>
        <v>1.0753712521946075</v>
      </c>
      <c r="O72" s="15" t="s">
        <v>318</v>
      </c>
      <c r="P72" s="16">
        <f>SUM(P73:P76)</f>
        <v>85157.010000000009</v>
      </c>
      <c r="Q72" s="16">
        <f>SUM(Q73:Q76)</f>
        <v>98098.41</v>
      </c>
      <c r="R72" s="16">
        <f>SUM(R73:R76)</f>
        <v>-12941.4</v>
      </c>
      <c r="S72" s="15" t="s">
        <v>318</v>
      </c>
      <c r="T72" s="16">
        <f t="shared" ref="T72:Y72" si="22">SUM(T73:T76)</f>
        <v>98098.41</v>
      </c>
      <c r="U72" s="16">
        <f t="shared" si="22"/>
        <v>105492.21</v>
      </c>
      <c r="V72" s="16">
        <f t="shared" si="22"/>
        <v>0</v>
      </c>
      <c r="W72" s="16">
        <f t="shared" si="22"/>
        <v>0</v>
      </c>
      <c r="X72" s="16">
        <f t="shared" si="22"/>
        <v>105492.21</v>
      </c>
      <c r="Y72" s="16">
        <f t="shared" si="22"/>
        <v>-7393.7999999999993</v>
      </c>
      <c r="Z72" s="17">
        <f t="shared" si="16"/>
        <v>-7.5371252194607427E-2</v>
      </c>
      <c r="AA72" s="16"/>
    </row>
    <row r="73" spans="1:27" hidden="1" outlineLevel="1" x14ac:dyDescent="0.25">
      <c r="A73" t="s">
        <v>318</v>
      </c>
      <c r="B73" s="8" t="s">
        <v>318</v>
      </c>
      <c r="C73" s="8" t="s">
        <v>108</v>
      </c>
      <c r="D73" s="9">
        <v>6472.18</v>
      </c>
      <c r="E73" s="9">
        <v>7057.75</v>
      </c>
      <c r="F73" s="9">
        <v>0</v>
      </c>
      <c r="G73" s="9">
        <v>585.57000000000005</v>
      </c>
      <c r="H73" s="7">
        <f t="shared" si="13"/>
        <v>0.91703163189401726</v>
      </c>
      <c r="I73" s="8" t="s">
        <v>318</v>
      </c>
      <c r="J73" s="9">
        <v>72084.38</v>
      </c>
      <c r="K73" s="9">
        <v>74994.66</v>
      </c>
      <c r="L73" s="9">
        <v>0</v>
      </c>
      <c r="M73" s="9">
        <v>2910.28</v>
      </c>
      <c r="N73" s="7">
        <f t="shared" si="14"/>
        <v>0.96119350364412615</v>
      </c>
      <c r="O73" s="8" t="s">
        <v>318</v>
      </c>
      <c r="P73" s="9">
        <v>63252.62</v>
      </c>
      <c r="Q73" s="9">
        <v>74994.66</v>
      </c>
      <c r="R73" s="9">
        <v>-11742.04</v>
      </c>
      <c r="S73" s="8" t="s">
        <v>318</v>
      </c>
      <c r="T73" s="9">
        <v>74994.66</v>
      </c>
      <c r="U73" s="9">
        <v>72084.38</v>
      </c>
      <c r="V73" s="8" t="s">
        <v>318</v>
      </c>
      <c r="W73" s="9">
        <v>0</v>
      </c>
      <c r="X73" s="9">
        <f>U73+IF(V73 = "", 0, V73)+W73</f>
        <v>72084.38</v>
      </c>
      <c r="Y73" s="9">
        <f>T73-X73</f>
        <v>2910.2799999999988</v>
      </c>
      <c r="Z73" s="7">
        <f t="shared" si="16"/>
        <v>3.8806496355873854E-2</v>
      </c>
      <c r="AA73" s="8" t="s">
        <v>318</v>
      </c>
    </row>
    <row r="74" spans="1:27" hidden="1" outlineLevel="1" x14ac:dyDescent="0.25">
      <c r="A74" t="s">
        <v>318</v>
      </c>
      <c r="B74" s="8" t="s">
        <v>318</v>
      </c>
      <c r="C74" s="8" t="s">
        <v>109</v>
      </c>
      <c r="D74" s="9">
        <v>112.96</v>
      </c>
      <c r="E74" s="9">
        <v>0</v>
      </c>
      <c r="F74" s="9">
        <v>0</v>
      </c>
      <c r="G74" s="9">
        <v>-112.96</v>
      </c>
      <c r="H74" s="7">
        <f t="shared" si="13"/>
        <v>0</v>
      </c>
      <c r="I74" s="8" t="s">
        <v>318</v>
      </c>
      <c r="J74" s="9">
        <v>5080.74</v>
      </c>
      <c r="K74" s="9">
        <v>0</v>
      </c>
      <c r="L74" s="9">
        <v>0</v>
      </c>
      <c r="M74" s="9">
        <v>-5080.74</v>
      </c>
      <c r="N74" s="7">
        <f t="shared" si="14"/>
        <v>0</v>
      </c>
      <c r="O74" s="8" t="s">
        <v>318</v>
      </c>
      <c r="P74" s="9">
        <v>0</v>
      </c>
      <c r="Q74" s="9">
        <v>0</v>
      </c>
      <c r="R74" s="9">
        <v>0</v>
      </c>
      <c r="S74" s="8" t="s">
        <v>318</v>
      </c>
      <c r="T74" s="9">
        <v>0</v>
      </c>
      <c r="U74" s="9">
        <v>5080.74</v>
      </c>
      <c r="V74" s="8" t="s">
        <v>318</v>
      </c>
      <c r="W74" s="9">
        <v>0</v>
      </c>
      <c r="X74" s="9">
        <f>U74+IF(V74 = "", 0, V74)+W74</f>
        <v>5080.74</v>
      </c>
      <c r="Y74" s="9">
        <f>T74-X74</f>
        <v>-5080.74</v>
      </c>
      <c r="Z74" s="7">
        <f t="shared" si="16"/>
        <v>0</v>
      </c>
      <c r="AA74" s="8" t="s">
        <v>318</v>
      </c>
    </row>
    <row r="75" spans="1:27" hidden="1" outlineLevel="1" x14ac:dyDescent="0.25">
      <c r="A75" t="s">
        <v>318</v>
      </c>
      <c r="B75" s="8" t="s">
        <v>318</v>
      </c>
      <c r="C75" s="8" t="s">
        <v>110</v>
      </c>
      <c r="D75" s="9">
        <v>768.83</v>
      </c>
      <c r="E75" s="9">
        <v>823.09</v>
      </c>
      <c r="F75" s="9">
        <v>0</v>
      </c>
      <c r="G75" s="9">
        <v>54.26</v>
      </c>
      <c r="H75" s="7">
        <f t="shared" si="13"/>
        <v>0.93407768287793558</v>
      </c>
      <c r="I75" s="8" t="s">
        <v>318</v>
      </c>
      <c r="J75" s="9">
        <v>9769.2199999999993</v>
      </c>
      <c r="K75" s="9">
        <v>8558.7999999999993</v>
      </c>
      <c r="L75" s="9">
        <v>0</v>
      </c>
      <c r="M75" s="9">
        <v>-1210.42</v>
      </c>
      <c r="N75" s="7">
        <f t="shared" si="14"/>
        <v>1.141424031406272</v>
      </c>
      <c r="O75" s="8" t="s">
        <v>318</v>
      </c>
      <c r="P75" s="9">
        <v>6913.4</v>
      </c>
      <c r="Q75" s="9">
        <v>8558.7999999999993</v>
      </c>
      <c r="R75" s="9">
        <v>-1645.4</v>
      </c>
      <c r="S75" s="8" t="s">
        <v>318</v>
      </c>
      <c r="T75" s="9">
        <v>8558.7999999999993</v>
      </c>
      <c r="U75" s="9">
        <v>9769.2199999999993</v>
      </c>
      <c r="V75" s="8" t="s">
        <v>318</v>
      </c>
      <c r="W75" s="9">
        <v>0</v>
      </c>
      <c r="X75" s="9">
        <f>U75+IF(V75 = "", 0, V75)+W75</f>
        <v>9769.2199999999993</v>
      </c>
      <c r="Y75" s="9">
        <f>T75-X75</f>
        <v>-1210.42</v>
      </c>
      <c r="Z75" s="7">
        <f t="shared" si="16"/>
        <v>-0.14142403140627194</v>
      </c>
      <c r="AA75" s="8" t="s">
        <v>318</v>
      </c>
    </row>
    <row r="76" spans="1:27" hidden="1" outlineLevel="1" x14ac:dyDescent="0.25">
      <c r="A76" t="s">
        <v>318</v>
      </c>
      <c r="B76" s="8" t="s">
        <v>318</v>
      </c>
      <c r="C76" s="8" t="s">
        <v>111</v>
      </c>
      <c r="D76" s="9">
        <v>1053.6300000000001</v>
      </c>
      <c r="E76" s="9">
        <v>1002.02</v>
      </c>
      <c r="F76" s="9">
        <v>0</v>
      </c>
      <c r="G76" s="9">
        <v>-51.61</v>
      </c>
      <c r="H76" s="7">
        <f t="shared" si="13"/>
        <v>1.0515059579649111</v>
      </c>
      <c r="I76" s="8" t="s">
        <v>318</v>
      </c>
      <c r="J76" s="9">
        <v>18557.87</v>
      </c>
      <c r="K76" s="9">
        <v>14544.95</v>
      </c>
      <c r="L76" s="9">
        <v>0</v>
      </c>
      <c r="M76" s="9">
        <v>-4012.92</v>
      </c>
      <c r="N76" s="7">
        <f t="shared" si="14"/>
        <v>1.2758978202056384</v>
      </c>
      <c r="O76" s="8" t="s">
        <v>318</v>
      </c>
      <c r="P76" s="9">
        <v>14990.99</v>
      </c>
      <c r="Q76" s="9">
        <v>14544.95</v>
      </c>
      <c r="R76" s="9">
        <v>446.04</v>
      </c>
      <c r="S76" s="8" t="s">
        <v>318</v>
      </c>
      <c r="T76" s="9">
        <v>14544.95</v>
      </c>
      <c r="U76" s="9">
        <v>18557.87</v>
      </c>
      <c r="V76" s="8" t="s">
        <v>318</v>
      </c>
      <c r="W76" s="9">
        <v>0</v>
      </c>
      <c r="X76" s="9">
        <f>U76+IF(V76 = "", 0, V76)+W76</f>
        <v>18557.87</v>
      </c>
      <c r="Y76" s="9">
        <f>T76-X76</f>
        <v>-4012.9199999999983</v>
      </c>
      <c r="Z76" s="7">
        <f t="shared" si="16"/>
        <v>-0.27589782020563824</v>
      </c>
      <c r="AA76" s="8" t="s">
        <v>318</v>
      </c>
    </row>
    <row r="77" spans="1:27" collapsed="1" x14ac:dyDescent="0.25">
      <c r="A77" t="s">
        <v>318</v>
      </c>
      <c r="B77" s="25" t="s">
        <v>112</v>
      </c>
      <c r="C77" s="25"/>
      <c r="D77" s="16">
        <f>SUM(D78:D84)</f>
        <v>4439.59</v>
      </c>
      <c r="E77" s="16">
        <f>SUM(E78:E84)</f>
        <v>5029.79</v>
      </c>
      <c r="F77" s="16">
        <f>SUM(F78:F84)</f>
        <v>0</v>
      </c>
      <c r="G77" s="16">
        <f>SUM(G78:G84)</f>
        <v>590.19999999999993</v>
      </c>
      <c r="H77" s="17">
        <f t="shared" si="13"/>
        <v>0.88265911698102706</v>
      </c>
      <c r="I77" s="15" t="s">
        <v>318</v>
      </c>
      <c r="J77" s="16">
        <f>SUM(J78:J84)</f>
        <v>57975.39</v>
      </c>
      <c r="K77" s="16">
        <f>SUM(K78:K84)</f>
        <v>59766.209999999992</v>
      </c>
      <c r="L77" s="16">
        <f>SUM(L78:L84)</f>
        <v>0</v>
      </c>
      <c r="M77" s="16">
        <f>SUM(M78:M84)</f>
        <v>1790.8199999999997</v>
      </c>
      <c r="N77" s="17">
        <f t="shared" si="14"/>
        <v>0.97003624623344875</v>
      </c>
      <c r="O77" s="15" t="s">
        <v>318</v>
      </c>
      <c r="P77" s="16">
        <f>SUM(P78:P84)</f>
        <v>66047</v>
      </c>
      <c r="Q77" s="16">
        <f>SUM(Q78:Q84)</f>
        <v>59766.209999999992</v>
      </c>
      <c r="R77" s="16">
        <f>SUM(R78:R84)</f>
        <v>6280.79</v>
      </c>
      <c r="S77" s="15" t="s">
        <v>318</v>
      </c>
      <c r="T77" s="16">
        <f t="shared" ref="T77:Y77" si="23">SUM(T78:T84)</f>
        <v>59766.209999999992</v>
      </c>
      <c r="U77" s="16">
        <f t="shared" si="23"/>
        <v>57975.39</v>
      </c>
      <c r="V77" s="16">
        <f t="shared" si="23"/>
        <v>0</v>
      </c>
      <c r="W77" s="16">
        <f t="shared" si="23"/>
        <v>0</v>
      </c>
      <c r="X77" s="16">
        <f t="shared" si="23"/>
        <v>57975.39</v>
      </c>
      <c r="Y77" s="16">
        <f t="shared" si="23"/>
        <v>1790.8199999999981</v>
      </c>
      <c r="Z77" s="17">
        <f t="shared" si="16"/>
        <v>2.9963753766551339E-2</v>
      </c>
      <c r="AA77" s="16"/>
    </row>
    <row r="78" spans="1:27" hidden="1" outlineLevel="1" x14ac:dyDescent="0.25">
      <c r="A78" t="s">
        <v>318</v>
      </c>
      <c r="B78" s="8" t="s">
        <v>318</v>
      </c>
      <c r="C78" s="8" t="s">
        <v>113</v>
      </c>
      <c r="D78" s="9">
        <v>2271.75</v>
      </c>
      <c r="E78" s="9">
        <v>2805.17</v>
      </c>
      <c r="F78" s="9">
        <v>0</v>
      </c>
      <c r="G78" s="9">
        <v>533.41999999999996</v>
      </c>
      <c r="H78" s="7">
        <f t="shared" si="13"/>
        <v>0.80984396667581637</v>
      </c>
      <c r="I78" s="8" t="s">
        <v>318</v>
      </c>
      <c r="J78" s="9">
        <v>27010.25</v>
      </c>
      <c r="K78" s="9">
        <v>32784.21</v>
      </c>
      <c r="L78" s="9">
        <v>0</v>
      </c>
      <c r="M78" s="9">
        <v>5773.96</v>
      </c>
      <c r="N78" s="7">
        <f t="shared" si="14"/>
        <v>0.82387984947631809</v>
      </c>
      <c r="O78" s="8" t="s">
        <v>318</v>
      </c>
      <c r="P78" s="9">
        <v>32742.13</v>
      </c>
      <c r="Q78" s="9">
        <v>32784.21</v>
      </c>
      <c r="R78" s="9">
        <v>-42.08</v>
      </c>
      <c r="S78" s="8" t="s">
        <v>318</v>
      </c>
      <c r="T78" s="9">
        <v>32784.21</v>
      </c>
      <c r="U78" s="9">
        <v>27010.25</v>
      </c>
      <c r="V78" s="8" t="s">
        <v>318</v>
      </c>
      <c r="W78" s="9">
        <v>0</v>
      </c>
      <c r="X78" s="9">
        <f t="shared" ref="X78:X84" si="24">U78+IF(V78 = "", 0, V78)+W78</f>
        <v>27010.25</v>
      </c>
      <c r="Y78" s="9">
        <f t="shared" ref="Y78:Y84" si="25">T78-X78</f>
        <v>5773.9599999999991</v>
      </c>
      <c r="Z78" s="7">
        <f t="shared" si="16"/>
        <v>0.17612015052368196</v>
      </c>
      <c r="AA78" s="8" t="s">
        <v>318</v>
      </c>
    </row>
    <row r="79" spans="1:27" hidden="1" outlineLevel="1" x14ac:dyDescent="0.25">
      <c r="A79" t="s">
        <v>318</v>
      </c>
      <c r="B79" s="8" t="s">
        <v>318</v>
      </c>
      <c r="C79" s="8" t="s">
        <v>114</v>
      </c>
      <c r="D79" s="9">
        <v>0</v>
      </c>
      <c r="E79" s="9">
        <v>0</v>
      </c>
      <c r="F79" s="9">
        <v>0</v>
      </c>
      <c r="G79" s="9">
        <v>0</v>
      </c>
      <c r="H79" s="7">
        <f t="shared" si="13"/>
        <v>0</v>
      </c>
      <c r="I79" s="8" t="s">
        <v>318</v>
      </c>
      <c r="J79" s="9">
        <v>4083.82</v>
      </c>
      <c r="K79" s="9">
        <v>0</v>
      </c>
      <c r="L79" s="9">
        <v>0</v>
      </c>
      <c r="M79" s="9">
        <v>-4083.82</v>
      </c>
      <c r="N79" s="7">
        <f t="shared" si="14"/>
        <v>0</v>
      </c>
      <c r="O79" s="8" t="s">
        <v>318</v>
      </c>
      <c r="P79" s="9">
        <v>0</v>
      </c>
      <c r="Q79" s="9">
        <v>0</v>
      </c>
      <c r="R79" s="9">
        <v>0</v>
      </c>
      <c r="S79" s="8" t="s">
        <v>318</v>
      </c>
      <c r="T79" s="9">
        <v>0</v>
      </c>
      <c r="U79" s="9">
        <v>4083.82</v>
      </c>
      <c r="V79" s="8" t="s">
        <v>318</v>
      </c>
      <c r="W79" s="9">
        <v>0</v>
      </c>
      <c r="X79" s="9">
        <f t="shared" si="24"/>
        <v>4083.82</v>
      </c>
      <c r="Y79" s="9">
        <f t="shared" si="25"/>
        <v>-4083.82</v>
      </c>
      <c r="Z79" s="7">
        <f t="shared" si="16"/>
        <v>0</v>
      </c>
      <c r="AA79" s="8" t="s">
        <v>318</v>
      </c>
    </row>
    <row r="80" spans="1:27" hidden="1" outlineLevel="1" x14ac:dyDescent="0.25">
      <c r="A80" t="s">
        <v>318</v>
      </c>
      <c r="B80" s="8" t="s">
        <v>318</v>
      </c>
      <c r="C80" s="8" t="s">
        <v>115</v>
      </c>
      <c r="D80" s="9">
        <v>278.20999999999998</v>
      </c>
      <c r="E80" s="9">
        <v>295.77</v>
      </c>
      <c r="F80" s="9">
        <v>0</v>
      </c>
      <c r="G80" s="9">
        <v>17.559999999999999</v>
      </c>
      <c r="H80" s="7">
        <f t="shared" si="13"/>
        <v>0.94062954322615544</v>
      </c>
      <c r="I80" s="8" t="s">
        <v>318</v>
      </c>
      <c r="J80" s="9">
        <v>3555.85</v>
      </c>
      <c r="K80" s="9">
        <v>3417.63</v>
      </c>
      <c r="L80" s="9">
        <v>0</v>
      </c>
      <c r="M80" s="9">
        <v>-138.22</v>
      </c>
      <c r="N80" s="7">
        <f t="shared" si="14"/>
        <v>1.0404432311280039</v>
      </c>
      <c r="O80" s="8" t="s">
        <v>318</v>
      </c>
      <c r="P80" s="9">
        <v>3411.32</v>
      </c>
      <c r="Q80" s="9">
        <v>3417.63</v>
      </c>
      <c r="R80" s="9">
        <v>-6.31</v>
      </c>
      <c r="S80" s="8" t="s">
        <v>318</v>
      </c>
      <c r="T80" s="9">
        <v>3417.63</v>
      </c>
      <c r="U80" s="9">
        <v>3555.85</v>
      </c>
      <c r="V80" s="8" t="s">
        <v>318</v>
      </c>
      <c r="W80" s="9">
        <v>0</v>
      </c>
      <c r="X80" s="9">
        <f t="shared" si="24"/>
        <v>3555.85</v>
      </c>
      <c r="Y80" s="9">
        <f t="shared" si="25"/>
        <v>-138.2199999999998</v>
      </c>
      <c r="Z80" s="7">
        <f t="shared" si="16"/>
        <v>-4.0443231128003847E-2</v>
      </c>
      <c r="AA80" s="8" t="s">
        <v>318</v>
      </c>
    </row>
    <row r="81" spans="1:27" hidden="1" outlineLevel="1" x14ac:dyDescent="0.25">
      <c r="A81" t="s">
        <v>318</v>
      </c>
      <c r="B81" s="8" t="s">
        <v>318</v>
      </c>
      <c r="C81" s="8" t="s">
        <v>116</v>
      </c>
      <c r="D81" s="9">
        <v>363.48</v>
      </c>
      <c r="E81" s="9">
        <v>375.48</v>
      </c>
      <c r="F81" s="9">
        <v>0</v>
      </c>
      <c r="G81" s="9">
        <v>12</v>
      </c>
      <c r="H81" s="7">
        <f t="shared" si="13"/>
        <v>0.96804090763822304</v>
      </c>
      <c r="I81" s="8" t="s">
        <v>318</v>
      </c>
      <c r="J81" s="9">
        <v>5589.95</v>
      </c>
      <c r="K81" s="9">
        <v>5586.92</v>
      </c>
      <c r="L81" s="9">
        <v>0</v>
      </c>
      <c r="M81" s="9">
        <v>-3.03</v>
      </c>
      <c r="N81" s="7">
        <f t="shared" si="14"/>
        <v>1.0005423381755958</v>
      </c>
      <c r="O81" s="8" t="s">
        <v>318</v>
      </c>
      <c r="P81" s="9">
        <v>6482.03</v>
      </c>
      <c r="Q81" s="9">
        <v>5586.92</v>
      </c>
      <c r="R81" s="9">
        <v>895.11</v>
      </c>
      <c r="S81" s="8" t="s">
        <v>318</v>
      </c>
      <c r="T81" s="9">
        <v>5586.92</v>
      </c>
      <c r="U81" s="9">
        <v>5589.95</v>
      </c>
      <c r="V81" s="8" t="s">
        <v>318</v>
      </c>
      <c r="W81" s="9">
        <v>0</v>
      </c>
      <c r="X81" s="9">
        <f t="shared" si="24"/>
        <v>5589.95</v>
      </c>
      <c r="Y81" s="9">
        <f t="shared" si="25"/>
        <v>-3.0299999999997453</v>
      </c>
      <c r="Z81" s="7">
        <f t="shared" si="16"/>
        <v>-5.4233817559581042E-4</v>
      </c>
      <c r="AA81" s="8" t="s">
        <v>318</v>
      </c>
    </row>
    <row r="82" spans="1:27" hidden="1" outlineLevel="1" x14ac:dyDescent="0.25">
      <c r="A82" t="s">
        <v>318</v>
      </c>
      <c r="B82" s="8" t="s">
        <v>318</v>
      </c>
      <c r="C82" s="8" t="s">
        <v>117</v>
      </c>
      <c r="D82" s="9">
        <v>1212.75</v>
      </c>
      <c r="E82" s="9">
        <v>1233.49</v>
      </c>
      <c r="F82" s="9">
        <v>0</v>
      </c>
      <c r="G82" s="9">
        <v>20.74</v>
      </c>
      <c r="H82" s="7">
        <f t="shared" si="13"/>
        <v>0.98318591962642587</v>
      </c>
      <c r="I82" s="8" t="s">
        <v>318</v>
      </c>
      <c r="J82" s="9">
        <v>13603.36</v>
      </c>
      <c r="K82" s="9">
        <v>13808.14</v>
      </c>
      <c r="L82" s="9">
        <v>0</v>
      </c>
      <c r="M82" s="9">
        <v>204.78</v>
      </c>
      <c r="N82" s="7">
        <f t="shared" si="14"/>
        <v>0.98516961734165509</v>
      </c>
      <c r="O82" s="8" t="s">
        <v>318</v>
      </c>
      <c r="P82" s="9">
        <v>17343.71</v>
      </c>
      <c r="Q82" s="9">
        <v>13808.14</v>
      </c>
      <c r="R82" s="9">
        <v>3535.57</v>
      </c>
      <c r="S82" s="8" t="s">
        <v>318</v>
      </c>
      <c r="T82" s="9">
        <v>13808.14</v>
      </c>
      <c r="U82" s="9">
        <v>13603.36</v>
      </c>
      <c r="V82" s="8" t="s">
        <v>318</v>
      </c>
      <c r="W82" s="9">
        <v>0</v>
      </c>
      <c r="X82" s="9">
        <f t="shared" si="24"/>
        <v>13603.36</v>
      </c>
      <c r="Y82" s="9">
        <f t="shared" si="25"/>
        <v>204.77999999999884</v>
      </c>
      <c r="Z82" s="7">
        <f t="shared" si="16"/>
        <v>1.4830382658344922E-2</v>
      </c>
      <c r="AA82" s="8" t="s">
        <v>318</v>
      </c>
    </row>
    <row r="83" spans="1:27" hidden="1" outlineLevel="1" x14ac:dyDescent="0.25">
      <c r="A83" t="s">
        <v>318</v>
      </c>
      <c r="B83" s="8" t="s">
        <v>318</v>
      </c>
      <c r="C83" s="8" t="s">
        <v>119</v>
      </c>
      <c r="D83" s="9">
        <v>119.36</v>
      </c>
      <c r="E83" s="9">
        <v>122.52</v>
      </c>
      <c r="F83" s="9">
        <v>0</v>
      </c>
      <c r="G83" s="9">
        <v>3.16</v>
      </c>
      <c r="H83" s="7">
        <f t="shared" si="13"/>
        <v>0.97420829252366958</v>
      </c>
      <c r="I83" s="8" t="s">
        <v>318</v>
      </c>
      <c r="J83" s="9">
        <v>1374.55</v>
      </c>
      <c r="K83" s="9">
        <v>1371.67</v>
      </c>
      <c r="L83" s="9">
        <v>0</v>
      </c>
      <c r="M83" s="9">
        <v>-2.88</v>
      </c>
      <c r="N83" s="7">
        <f t="shared" si="14"/>
        <v>1.0020996303775689</v>
      </c>
      <c r="O83" s="8" t="s">
        <v>318</v>
      </c>
      <c r="P83" s="9">
        <v>1957.35</v>
      </c>
      <c r="Q83" s="9">
        <v>1371.67</v>
      </c>
      <c r="R83" s="9">
        <v>585.67999999999995</v>
      </c>
      <c r="S83" s="8" t="s">
        <v>318</v>
      </c>
      <c r="T83" s="9">
        <v>1371.67</v>
      </c>
      <c r="U83" s="9">
        <v>1374.55</v>
      </c>
      <c r="V83" s="8" t="s">
        <v>318</v>
      </c>
      <c r="W83" s="9">
        <v>0</v>
      </c>
      <c r="X83" s="9">
        <f t="shared" si="24"/>
        <v>1374.55</v>
      </c>
      <c r="Y83" s="9">
        <f t="shared" si="25"/>
        <v>-2.8799999999998818</v>
      </c>
      <c r="Z83" s="7">
        <f t="shared" si="16"/>
        <v>-2.0996303775688624E-3</v>
      </c>
      <c r="AA83" s="8" t="s">
        <v>318</v>
      </c>
    </row>
    <row r="84" spans="1:27" hidden="1" outlineLevel="1" x14ac:dyDescent="0.25">
      <c r="A84" t="s">
        <v>318</v>
      </c>
      <c r="B84" s="8" t="s">
        <v>318</v>
      </c>
      <c r="C84" s="8" t="s">
        <v>120</v>
      </c>
      <c r="D84" s="9">
        <v>194.04</v>
      </c>
      <c r="E84" s="9">
        <v>197.36</v>
      </c>
      <c r="F84" s="9">
        <v>0</v>
      </c>
      <c r="G84" s="9">
        <v>3.32</v>
      </c>
      <c r="H84" s="7">
        <f t="shared" si="13"/>
        <v>0.98317794892582078</v>
      </c>
      <c r="I84" s="8" t="s">
        <v>318</v>
      </c>
      <c r="J84" s="9">
        <v>2757.61</v>
      </c>
      <c r="K84" s="9">
        <v>2797.64</v>
      </c>
      <c r="L84" s="9">
        <v>0</v>
      </c>
      <c r="M84" s="9">
        <v>40.03</v>
      </c>
      <c r="N84" s="7">
        <f t="shared" si="14"/>
        <v>0.9856915114167657</v>
      </c>
      <c r="O84" s="8" t="s">
        <v>318</v>
      </c>
      <c r="P84" s="9">
        <v>4110.46</v>
      </c>
      <c r="Q84" s="9">
        <v>2797.64</v>
      </c>
      <c r="R84" s="9">
        <v>1312.82</v>
      </c>
      <c r="S84" s="8" t="s">
        <v>318</v>
      </c>
      <c r="T84" s="9">
        <v>2797.64</v>
      </c>
      <c r="U84" s="9">
        <v>2757.61</v>
      </c>
      <c r="V84" s="8" t="s">
        <v>318</v>
      </c>
      <c r="W84" s="9">
        <v>0</v>
      </c>
      <c r="X84" s="9">
        <f t="shared" si="24"/>
        <v>2757.61</v>
      </c>
      <c r="Y84" s="9">
        <f t="shared" si="25"/>
        <v>40.029999999999745</v>
      </c>
      <c r="Z84" s="7">
        <f t="shared" si="16"/>
        <v>1.4308488583234351E-2</v>
      </c>
      <c r="AA84" s="8" t="s">
        <v>318</v>
      </c>
    </row>
    <row r="85" spans="1:27" collapsed="1" x14ac:dyDescent="0.25">
      <c r="A85" t="s">
        <v>318</v>
      </c>
      <c r="B85" s="25" t="s">
        <v>121</v>
      </c>
      <c r="C85" s="25"/>
      <c r="D85" s="16">
        <f>SUM(D86:D93)</f>
        <v>7505.34</v>
      </c>
      <c r="E85" s="16">
        <f>SUM(E86:E93)</f>
        <v>7804.2000000000007</v>
      </c>
      <c r="F85" s="16">
        <f>SUM(F86:F93)</f>
        <v>0</v>
      </c>
      <c r="G85" s="16">
        <f>SUM(G86:G93)</f>
        <v>298.85999999999996</v>
      </c>
      <c r="H85" s="17">
        <f t="shared" si="13"/>
        <v>0.96170523564234633</v>
      </c>
      <c r="I85" s="15" t="s">
        <v>318</v>
      </c>
      <c r="J85" s="16">
        <f>SUM(J86:J93)</f>
        <v>89572.55</v>
      </c>
      <c r="K85" s="16">
        <f>SUM(K86:K93)</f>
        <v>84988.150000000023</v>
      </c>
      <c r="L85" s="16">
        <f>SUM(L86:L93)</f>
        <v>0</v>
      </c>
      <c r="M85" s="16">
        <f>SUM(M86:M93)</f>
        <v>-4584.4000000000005</v>
      </c>
      <c r="N85" s="17">
        <f t="shared" si="14"/>
        <v>1.0539416377459678</v>
      </c>
      <c r="O85" s="15" t="s">
        <v>318</v>
      </c>
      <c r="P85" s="16">
        <f>SUM(P86:P93)</f>
        <v>85684.33</v>
      </c>
      <c r="Q85" s="16">
        <f>SUM(Q86:Q93)</f>
        <v>84988.150000000023</v>
      </c>
      <c r="R85" s="16">
        <f>SUM(R86:R93)</f>
        <v>696.18</v>
      </c>
      <c r="S85" s="15" t="s">
        <v>318</v>
      </c>
      <c r="T85" s="16">
        <f t="shared" ref="T85:Y85" si="26">SUM(T86:T93)</f>
        <v>84988.150000000023</v>
      </c>
      <c r="U85" s="16">
        <f t="shared" si="26"/>
        <v>89572.55</v>
      </c>
      <c r="V85" s="16">
        <f t="shared" si="26"/>
        <v>0</v>
      </c>
      <c r="W85" s="16">
        <f t="shared" si="26"/>
        <v>0</v>
      </c>
      <c r="X85" s="16">
        <f t="shared" si="26"/>
        <v>89572.55</v>
      </c>
      <c r="Y85" s="16">
        <f t="shared" si="26"/>
        <v>-4584.4000000000005</v>
      </c>
      <c r="Z85" s="17">
        <f t="shared" si="16"/>
        <v>-5.3941637745968107E-2</v>
      </c>
      <c r="AA85" s="16"/>
    </row>
    <row r="86" spans="1:27" hidden="1" outlineLevel="1" x14ac:dyDescent="0.25">
      <c r="A86" t="s">
        <v>318</v>
      </c>
      <c r="B86" s="8" t="s">
        <v>318</v>
      </c>
      <c r="C86" s="8" t="s">
        <v>122</v>
      </c>
      <c r="D86" s="9">
        <v>1576.45</v>
      </c>
      <c r="E86" s="9">
        <v>1628.75</v>
      </c>
      <c r="F86" s="9">
        <v>0</v>
      </c>
      <c r="G86" s="9">
        <v>52.3</v>
      </c>
      <c r="H86" s="7">
        <f t="shared" si="13"/>
        <v>0.96788948580199541</v>
      </c>
      <c r="I86" s="8" t="s">
        <v>318</v>
      </c>
      <c r="J86" s="9">
        <v>16698.43</v>
      </c>
      <c r="K86" s="9">
        <v>15942.38</v>
      </c>
      <c r="L86" s="9">
        <v>0</v>
      </c>
      <c r="M86" s="9">
        <v>-756.05</v>
      </c>
      <c r="N86" s="7">
        <f t="shared" si="14"/>
        <v>1.0474239103571739</v>
      </c>
      <c r="O86" s="8" t="s">
        <v>318</v>
      </c>
      <c r="P86" s="9">
        <v>15661.12</v>
      </c>
      <c r="Q86" s="9">
        <v>15942.38</v>
      </c>
      <c r="R86" s="9">
        <v>-281.26</v>
      </c>
      <c r="S86" s="8" t="s">
        <v>318</v>
      </c>
      <c r="T86" s="9">
        <v>15942.38</v>
      </c>
      <c r="U86" s="9">
        <v>16698.43</v>
      </c>
      <c r="V86" s="8" t="s">
        <v>318</v>
      </c>
      <c r="W86" s="9">
        <v>0</v>
      </c>
      <c r="X86" s="9">
        <f t="shared" ref="X86:X93" si="27">U86+IF(V86 = "", 0, V86)+W86</f>
        <v>16698.43</v>
      </c>
      <c r="Y86" s="9">
        <f t="shared" ref="Y86:Y93" si="28">T86-X86</f>
        <v>-756.05000000000109</v>
      </c>
      <c r="Z86" s="7">
        <f t="shared" si="16"/>
        <v>-4.7423910357173846E-2</v>
      </c>
      <c r="AA86" s="8" t="s">
        <v>318</v>
      </c>
    </row>
    <row r="87" spans="1:27" hidden="1" outlineLevel="1" x14ac:dyDescent="0.25">
      <c r="A87" t="s">
        <v>318</v>
      </c>
      <c r="B87" s="8" t="s">
        <v>318</v>
      </c>
      <c r="C87" s="8" t="s">
        <v>123</v>
      </c>
      <c r="D87" s="9">
        <v>0</v>
      </c>
      <c r="E87" s="9">
        <v>0</v>
      </c>
      <c r="F87" s="9">
        <v>0</v>
      </c>
      <c r="G87" s="9">
        <v>0</v>
      </c>
      <c r="H87" s="7">
        <f t="shared" si="13"/>
        <v>0</v>
      </c>
      <c r="I87" s="8" t="s">
        <v>318</v>
      </c>
      <c r="J87" s="9">
        <v>0</v>
      </c>
      <c r="K87" s="9">
        <v>542.01</v>
      </c>
      <c r="L87" s="9">
        <v>0</v>
      </c>
      <c r="M87" s="9">
        <v>542.01</v>
      </c>
      <c r="N87" s="7">
        <f t="shared" si="14"/>
        <v>0</v>
      </c>
      <c r="O87" s="8" t="s">
        <v>318</v>
      </c>
      <c r="P87" s="9">
        <v>542.01</v>
      </c>
      <c r="Q87" s="9">
        <v>542.01</v>
      </c>
      <c r="R87" s="9">
        <v>0</v>
      </c>
      <c r="S87" s="8" t="s">
        <v>318</v>
      </c>
      <c r="T87" s="9">
        <v>542.01</v>
      </c>
      <c r="U87" s="9">
        <v>0</v>
      </c>
      <c r="V87" s="8" t="s">
        <v>318</v>
      </c>
      <c r="W87" s="9">
        <v>0</v>
      </c>
      <c r="X87" s="9">
        <f t="shared" si="27"/>
        <v>0</v>
      </c>
      <c r="Y87" s="9">
        <f t="shared" si="28"/>
        <v>542.01</v>
      </c>
      <c r="Z87" s="7">
        <f t="shared" si="16"/>
        <v>1</v>
      </c>
      <c r="AA87" s="8" t="s">
        <v>318</v>
      </c>
    </row>
    <row r="88" spans="1:27" hidden="1" outlineLevel="1" x14ac:dyDescent="0.25">
      <c r="A88" t="s">
        <v>318</v>
      </c>
      <c r="B88" s="8" t="s">
        <v>318</v>
      </c>
      <c r="C88" s="8" t="s">
        <v>124</v>
      </c>
      <c r="D88" s="9">
        <v>80.459999999999994</v>
      </c>
      <c r="E88" s="9">
        <v>96.73</v>
      </c>
      <c r="F88" s="9">
        <v>0</v>
      </c>
      <c r="G88" s="9">
        <v>16.27</v>
      </c>
      <c r="H88" s="7">
        <f t="shared" si="13"/>
        <v>0.83179985526723865</v>
      </c>
      <c r="I88" s="8" t="s">
        <v>318</v>
      </c>
      <c r="J88" s="9">
        <v>1179.08</v>
      </c>
      <c r="K88" s="9">
        <v>1067.83</v>
      </c>
      <c r="L88" s="9">
        <v>0</v>
      </c>
      <c r="M88" s="9">
        <v>-111.25</v>
      </c>
      <c r="N88" s="7">
        <f t="shared" si="14"/>
        <v>1.104183250142813</v>
      </c>
      <c r="O88" s="8" t="s">
        <v>318</v>
      </c>
      <c r="P88" s="9">
        <v>1221.43</v>
      </c>
      <c r="Q88" s="9">
        <v>1067.83</v>
      </c>
      <c r="R88" s="9">
        <v>153.6</v>
      </c>
      <c r="S88" s="8" t="s">
        <v>318</v>
      </c>
      <c r="T88" s="9">
        <v>1067.83</v>
      </c>
      <c r="U88" s="9">
        <v>1179.08</v>
      </c>
      <c r="V88" s="8" t="s">
        <v>318</v>
      </c>
      <c r="W88" s="9">
        <v>0</v>
      </c>
      <c r="X88" s="9">
        <f t="shared" si="27"/>
        <v>1179.08</v>
      </c>
      <c r="Y88" s="9">
        <f t="shared" si="28"/>
        <v>-111.25</v>
      </c>
      <c r="Z88" s="7">
        <f t="shared" si="16"/>
        <v>-0.104183250142813</v>
      </c>
      <c r="AA88" s="8" t="s">
        <v>318</v>
      </c>
    </row>
    <row r="89" spans="1:27" hidden="1" outlineLevel="1" x14ac:dyDescent="0.25">
      <c r="A89" t="s">
        <v>318</v>
      </c>
      <c r="B89" s="8" t="s">
        <v>318</v>
      </c>
      <c r="C89" s="8" t="s">
        <v>125</v>
      </c>
      <c r="D89" s="9">
        <v>252.24</v>
      </c>
      <c r="E89" s="9">
        <v>260.60000000000002</v>
      </c>
      <c r="F89" s="9">
        <v>0</v>
      </c>
      <c r="G89" s="9">
        <v>8.36</v>
      </c>
      <c r="H89" s="7">
        <f t="shared" si="13"/>
        <v>0.96792018419032999</v>
      </c>
      <c r="I89" s="8" t="s">
        <v>318</v>
      </c>
      <c r="J89" s="9">
        <v>3350.46</v>
      </c>
      <c r="K89" s="9">
        <v>3151.28</v>
      </c>
      <c r="L89" s="9">
        <v>0</v>
      </c>
      <c r="M89" s="9">
        <v>-199.18</v>
      </c>
      <c r="N89" s="7">
        <f t="shared" si="14"/>
        <v>1.0632060622984945</v>
      </c>
      <c r="O89" s="8" t="s">
        <v>318</v>
      </c>
      <c r="P89" s="9">
        <v>3711.68</v>
      </c>
      <c r="Q89" s="9">
        <v>3151.28</v>
      </c>
      <c r="R89" s="9">
        <v>560.4</v>
      </c>
      <c r="S89" s="8" t="s">
        <v>318</v>
      </c>
      <c r="T89" s="9">
        <v>3151.28</v>
      </c>
      <c r="U89" s="9">
        <v>3350.46</v>
      </c>
      <c r="V89" s="8" t="s">
        <v>318</v>
      </c>
      <c r="W89" s="9">
        <v>0</v>
      </c>
      <c r="X89" s="9">
        <f t="shared" si="27"/>
        <v>3350.46</v>
      </c>
      <c r="Y89" s="9">
        <f t="shared" si="28"/>
        <v>-199.17999999999984</v>
      </c>
      <c r="Z89" s="7">
        <f t="shared" si="16"/>
        <v>-6.3206062298494528E-2</v>
      </c>
      <c r="AA89" s="8" t="s">
        <v>318</v>
      </c>
    </row>
    <row r="90" spans="1:27" hidden="1" outlineLevel="1" x14ac:dyDescent="0.25">
      <c r="A90" t="s">
        <v>318</v>
      </c>
      <c r="B90" s="8" t="s">
        <v>318</v>
      </c>
      <c r="C90" s="8" t="s">
        <v>126</v>
      </c>
      <c r="D90" s="9">
        <v>4411.22</v>
      </c>
      <c r="E90" s="9">
        <v>4581.1400000000003</v>
      </c>
      <c r="F90" s="9">
        <v>0</v>
      </c>
      <c r="G90" s="9">
        <v>169.92</v>
      </c>
      <c r="H90" s="7">
        <f t="shared" si="13"/>
        <v>0.96290879562728926</v>
      </c>
      <c r="I90" s="8" t="s">
        <v>318</v>
      </c>
      <c r="J90" s="9">
        <v>47835.83</v>
      </c>
      <c r="K90" s="9">
        <v>48620.98</v>
      </c>
      <c r="L90" s="9">
        <v>0</v>
      </c>
      <c r="M90" s="9">
        <v>785.15</v>
      </c>
      <c r="N90" s="7">
        <f t="shared" si="14"/>
        <v>0.98385162125485748</v>
      </c>
      <c r="O90" s="8" t="s">
        <v>318</v>
      </c>
      <c r="P90" s="9">
        <v>47546.45</v>
      </c>
      <c r="Q90" s="9">
        <v>48620.98</v>
      </c>
      <c r="R90" s="9">
        <v>-1074.53</v>
      </c>
      <c r="S90" s="8" t="s">
        <v>318</v>
      </c>
      <c r="T90" s="9">
        <v>48620.98</v>
      </c>
      <c r="U90" s="9">
        <v>47835.83</v>
      </c>
      <c r="V90" s="8" t="s">
        <v>318</v>
      </c>
      <c r="W90" s="9">
        <v>0</v>
      </c>
      <c r="X90" s="9">
        <f t="shared" si="27"/>
        <v>47835.83</v>
      </c>
      <c r="Y90" s="9">
        <f t="shared" si="28"/>
        <v>785.15000000000146</v>
      </c>
      <c r="Z90" s="7">
        <f t="shared" si="16"/>
        <v>1.6148378745142557E-2</v>
      </c>
      <c r="AA90" s="8" t="s">
        <v>318</v>
      </c>
    </row>
    <row r="91" spans="1:27" hidden="1" outlineLevel="1" x14ac:dyDescent="0.25">
      <c r="A91" t="s">
        <v>318</v>
      </c>
      <c r="B91" s="8" t="s">
        <v>318</v>
      </c>
      <c r="C91" s="8" t="s">
        <v>127</v>
      </c>
      <c r="D91" s="9">
        <v>5.48</v>
      </c>
      <c r="E91" s="9">
        <v>0</v>
      </c>
      <c r="F91" s="9">
        <v>0</v>
      </c>
      <c r="G91" s="9">
        <v>-5.48</v>
      </c>
      <c r="H91" s="7">
        <f t="shared" si="13"/>
        <v>0</v>
      </c>
      <c r="I91" s="8" t="s">
        <v>318</v>
      </c>
      <c r="J91" s="9">
        <v>4452.63</v>
      </c>
      <c r="K91" s="9">
        <v>600</v>
      </c>
      <c r="L91" s="9">
        <v>0</v>
      </c>
      <c r="M91" s="9">
        <v>-3852.63</v>
      </c>
      <c r="N91" s="7">
        <f t="shared" si="14"/>
        <v>7.4210500000000001</v>
      </c>
      <c r="O91" s="8" t="s">
        <v>318</v>
      </c>
      <c r="P91" s="9">
        <v>600</v>
      </c>
      <c r="Q91" s="9">
        <v>600</v>
      </c>
      <c r="R91" s="9">
        <v>0</v>
      </c>
      <c r="S91" s="8" t="s">
        <v>318</v>
      </c>
      <c r="T91" s="9">
        <v>600</v>
      </c>
      <c r="U91" s="9">
        <v>4452.63</v>
      </c>
      <c r="V91" s="8" t="s">
        <v>318</v>
      </c>
      <c r="W91" s="9">
        <v>0</v>
      </c>
      <c r="X91" s="9">
        <f t="shared" si="27"/>
        <v>4452.63</v>
      </c>
      <c r="Y91" s="9">
        <f t="shared" si="28"/>
        <v>-3852.63</v>
      </c>
      <c r="Z91" s="7">
        <f t="shared" si="16"/>
        <v>-6.4210500000000001</v>
      </c>
      <c r="AA91" s="8" t="s">
        <v>318</v>
      </c>
    </row>
    <row r="92" spans="1:27" hidden="1" outlineLevel="1" x14ac:dyDescent="0.25">
      <c r="A92" t="s">
        <v>318</v>
      </c>
      <c r="B92" s="8" t="s">
        <v>318</v>
      </c>
      <c r="C92" s="8" t="s">
        <v>128</v>
      </c>
      <c r="D92" s="9">
        <v>472.83</v>
      </c>
      <c r="E92" s="9">
        <v>504</v>
      </c>
      <c r="F92" s="9">
        <v>0</v>
      </c>
      <c r="G92" s="9">
        <v>31.17</v>
      </c>
      <c r="H92" s="7">
        <f t="shared" si="13"/>
        <v>0.93815476190476188</v>
      </c>
      <c r="I92" s="8" t="s">
        <v>318</v>
      </c>
      <c r="J92" s="9">
        <v>5381.01</v>
      </c>
      <c r="K92" s="9">
        <v>5304.24</v>
      </c>
      <c r="L92" s="9">
        <v>0</v>
      </c>
      <c r="M92" s="9">
        <v>-76.77</v>
      </c>
      <c r="N92" s="7">
        <f t="shared" si="14"/>
        <v>1.0144733269987785</v>
      </c>
      <c r="O92" s="8" t="s">
        <v>318</v>
      </c>
      <c r="P92" s="9">
        <v>5133.13</v>
      </c>
      <c r="Q92" s="9">
        <v>5304.24</v>
      </c>
      <c r="R92" s="9">
        <v>-171.11</v>
      </c>
      <c r="S92" s="8" t="s">
        <v>318</v>
      </c>
      <c r="T92" s="9">
        <v>5304.24</v>
      </c>
      <c r="U92" s="9">
        <v>5381.01</v>
      </c>
      <c r="V92" s="8" t="s">
        <v>318</v>
      </c>
      <c r="W92" s="9">
        <v>0</v>
      </c>
      <c r="X92" s="9">
        <f t="shared" si="27"/>
        <v>5381.01</v>
      </c>
      <c r="Y92" s="9">
        <f t="shared" si="28"/>
        <v>-76.770000000000437</v>
      </c>
      <c r="Z92" s="7">
        <f t="shared" si="16"/>
        <v>-1.4473326998778419E-2</v>
      </c>
      <c r="AA92" s="8" t="s">
        <v>318</v>
      </c>
    </row>
    <row r="93" spans="1:27" hidden="1" outlineLevel="1" x14ac:dyDescent="0.25">
      <c r="A93" t="s">
        <v>318</v>
      </c>
      <c r="B93" s="8" t="s">
        <v>318</v>
      </c>
      <c r="C93" s="8" t="s">
        <v>129</v>
      </c>
      <c r="D93" s="9">
        <v>706.66</v>
      </c>
      <c r="E93" s="9">
        <v>732.98</v>
      </c>
      <c r="F93" s="9">
        <v>0</v>
      </c>
      <c r="G93" s="9">
        <v>26.32</v>
      </c>
      <c r="H93" s="7">
        <f t="shared" si="13"/>
        <v>0.96409178968048237</v>
      </c>
      <c r="I93" s="8" t="s">
        <v>318</v>
      </c>
      <c r="J93" s="9">
        <v>10675.11</v>
      </c>
      <c r="K93" s="9">
        <v>9759.43</v>
      </c>
      <c r="L93" s="9">
        <v>0</v>
      </c>
      <c r="M93" s="9">
        <v>-915.68</v>
      </c>
      <c r="N93" s="7">
        <f t="shared" si="14"/>
        <v>1.0938251516738171</v>
      </c>
      <c r="O93" s="8" t="s">
        <v>318</v>
      </c>
      <c r="P93" s="9">
        <v>11268.51</v>
      </c>
      <c r="Q93" s="9">
        <v>9759.43</v>
      </c>
      <c r="R93" s="9">
        <v>1509.08</v>
      </c>
      <c r="S93" s="8" t="s">
        <v>318</v>
      </c>
      <c r="T93" s="9">
        <v>9759.43</v>
      </c>
      <c r="U93" s="9">
        <v>10675.11</v>
      </c>
      <c r="V93" s="8" t="s">
        <v>318</v>
      </c>
      <c r="W93" s="9">
        <v>0</v>
      </c>
      <c r="X93" s="9">
        <f t="shared" si="27"/>
        <v>10675.11</v>
      </c>
      <c r="Y93" s="9">
        <f t="shared" si="28"/>
        <v>-915.68000000000029</v>
      </c>
      <c r="Z93" s="7">
        <f t="shared" si="16"/>
        <v>-9.3825151673817039E-2</v>
      </c>
      <c r="AA93" s="8" t="s">
        <v>318</v>
      </c>
    </row>
    <row r="94" spans="1:27" x14ac:dyDescent="0.25">
      <c r="A94" s="18" t="s">
        <v>318</v>
      </c>
      <c r="B94" s="27" t="s">
        <v>140</v>
      </c>
      <c r="C94" s="27"/>
      <c r="D94" s="11">
        <f>D52+D57+D61+D63+D72+D77+D85</f>
        <v>163018.68999999997</v>
      </c>
      <c r="E94" s="11">
        <f>E52+E57+E61+E63+E72+E77+E85</f>
        <v>159490.46</v>
      </c>
      <c r="F94" s="11">
        <f>F52+F57+F61+F63+F72+F77+F85</f>
        <v>0</v>
      </c>
      <c r="G94" s="11">
        <f>G52+G57+G61+G63+G72+G77+G85</f>
        <v>-3528.23</v>
      </c>
      <c r="H94" s="12">
        <f t="shared" si="13"/>
        <v>1.0221218874157112</v>
      </c>
      <c r="I94" s="19" t="s">
        <v>318</v>
      </c>
      <c r="J94" s="11">
        <f>J52+J57+J61+J63+J72+J77+J85</f>
        <v>1901697.2599999998</v>
      </c>
      <c r="K94" s="11">
        <f>K52+K57+K61+K63+K72+K77+K85</f>
        <v>1895263.3199999998</v>
      </c>
      <c r="L94" s="11">
        <f>L52+L57+L61+L63+L72+L77+L85</f>
        <v>0</v>
      </c>
      <c r="M94" s="11">
        <f>M52+M57+M61+M63+M72+M77+M85</f>
        <v>-6433.9399999999923</v>
      </c>
      <c r="N94" s="12">
        <f t="shared" si="14"/>
        <v>1.0033947472797606</v>
      </c>
      <c r="O94" s="19" t="s">
        <v>318</v>
      </c>
      <c r="P94" s="11">
        <f>P52+P57+P61+P63+P72+P77+P85</f>
        <v>1985048.41</v>
      </c>
      <c r="Q94" s="11">
        <f>Q52+Q57+Q61+Q63+Q72+Q77+Q85</f>
        <v>1895263.3199999998</v>
      </c>
      <c r="R94" s="11">
        <f>R52+R57+R61+R63+R72+R77+R85</f>
        <v>89785.09</v>
      </c>
      <c r="S94" s="19" t="s">
        <v>318</v>
      </c>
      <c r="T94" s="11">
        <f t="shared" ref="T94:Y94" si="29">T52+T57+T61+T63+T72+T77+T85</f>
        <v>1895263.3199999998</v>
      </c>
      <c r="U94" s="11">
        <f t="shared" si="29"/>
        <v>1901697.2599999998</v>
      </c>
      <c r="V94" s="11">
        <f t="shared" si="29"/>
        <v>0</v>
      </c>
      <c r="W94" s="11">
        <f t="shared" si="29"/>
        <v>0</v>
      </c>
      <c r="X94" s="11">
        <f t="shared" si="29"/>
        <v>1901697.2599999998</v>
      </c>
      <c r="Y94" s="11">
        <f t="shared" si="29"/>
        <v>-6433.9400000000342</v>
      </c>
      <c r="Z94" s="12">
        <f t="shared" si="16"/>
        <v>-3.3947472797605954E-3</v>
      </c>
      <c r="AA94" s="11"/>
    </row>
    <row r="96" spans="1:27" x14ac:dyDescent="0.25">
      <c r="B96" s="13" t="s">
        <v>141</v>
      </c>
    </row>
    <row r="97" spans="1:27" collapsed="1" x14ac:dyDescent="0.25">
      <c r="A97" t="s">
        <v>318</v>
      </c>
      <c r="B97" s="25" t="s">
        <v>142</v>
      </c>
      <c r="C97" s="25"/>
      <c r="D97" s="16">
        <f>SUM(D98:D110)</f>
        <v>347.63</v>
      </c>
      <c r="E97" s="16">
        <f>SUM(E98:E110)</f>
        <v>8.9</v>
      </c>
      <c r="F97" s="16">
        <f>SUM(F98:F110)</f>
        <v>0</v>
      </c>
      <c r="G97" s="16">
        <f>SUM(G98:G110)</f>
        <v>-338.73</v>
      </c>
      <c r="H97" s="17">
        <f t="shared" ref="H97:H128" si="30">IF(E97&lt;&gt;0, (D97+F97)/E97, 0)</f>
        <v>39.059550561797749</v>
      </c>
      <c r="I97" s="15" t="s">
        <v>318</v>
      </c>
      <c r="J97" s="16">
        <f>SUM(J98:J110)</f>
        <v>2753.15</v>
      </c>
      <c r="K97" s="16">
        <f>SUM(K98:K110)</f>
        <v>1835.3899999999999</v>
      </c>
      <c r="L97" s="16">
        <f>SUM(L98:L110)</f>
        <v>0</v>
      </c>
      <c r="M97" s="16">
        <f>SUM(M98:M110)</f>
        <v>-917.76</v>
      </c>
      <c r="N97" s="17">
        <f t="shared" ref="N97:N128" si="31">IF(K97&lt;&gt;0, (J97+L97)/K97, 0)</f>
        <v>1.5000354148164696</v>
      </c>
      <c r="O97" s="15" t="s">
        <v>318</v>
      </c>
      <c r="P97" s="16">
        <f>SUM(P98:P110)</f>
        <v>1835.3899999999999</v>
      </c>
      <c r="Q97" s="16">
        <f>SUM(Q98:Q110)</f>
        <v>1835.3899999999999</v>
      </c>
      <c r="R97" s="16">
        <f>SUM(R98:R110)</f>
        <v>0</v>
      </c>
      <c r="S97" s="15" t="s">
        <v>318</v>
      </c>
      <c r="T97" s="16">
        <f t="shared" ref="T97:Y97" si="32">SUM(T98:T110)</f>
        <v>1835.3899999999999</v>
      </c>
      <c r="U97" s="16">
        <f t="shared" si="32"/>
        <v>2753.15</v>
      </c>
      <c r="V97" s="16">
        <f t="shared" si="32"/>
        <v>0</v>
      </c>
      <c r="W97" s="16">
        <f t="shared" si="32"/>
        <v>0</v>
      </c>
      <c r="X97" s="16">
        <f t="shared" si="32"/>
        <v>2753.15</v>
      </c>
      <c r="Y97" s="16">
        <f t="shared" si="32"/>
        <v>-917.76</v>
      </c>
      <c r="Z97" s="17">
        <f t="shared" ref="Z97:Z128" si="33">IF(T97&lt;&gt;0, Y97/T97, 0)</f>
        <v>-0.50003541481646951</v>
      </c>
      <c r="AA97" s="16"/>
    </row>
    <row r="98" spans="1:27" hidden="1" outlineLevel="1" x14ac:dyDescent="0.25">
      <c r="A98" t="s">
        <v>318</v>
      </c>
      <c r="B98" s="8" t="s">
        <v>318</v>
      </c>
      <c r="C98" s="8" t="s">
        <v>143</v>
      </c>
      <c r="D98" s="9">
        <v>0</v>
      </c>
      <c r="E98" s="9">
        <v>0</v>
      </c>
      <c r="F98" s="9">
        <v>0</v>
      </c>
      <c r="G98" s="9">
        <v>0</v>
      </c>
      <c r="H98" s="7">
        <f t="shared" si="30"/>
        <v>0</v>
      </c>
      <c r="I98" s="8" t="s">
        <v>318</v>
      </c>
      <c r="J98" s="9">
        <v>417.01</v>
      </c>
      <c r="K98" s="9">
        <v>106.71</v>
      </c>
      <c r="L98" s="9">
        <v>0</v>
      </c>
      <c r="M98" s="9">
        <v>-310.3</v>
      </c>
      <c r="N98" s="7">
        <f t="shared" si="31"/>
        <v>3.907881173273358</v>
      </c>
      <c r="O98" s="8" t="s">
        <v>318</v>
      </c>
      <c r="P98" s="9">
        <v>106.71</v>
      </c>
      <c r="Q98" s="9">
        <v>106.71</v>
      </c>
      <c r="R98" s="9">
        <v>0</v>
      </c>
      <c r="S98" s="8" t="s">
        <v>318</v>
      </c>
      <c r="T98" s="9">
        <v>106.71</v>
      </c>
      <c r="U98" s="9">
        <v>417.01</v>
      </c>
      <c r="V98" s="8" t="s">
        <v>318</v>
      </c>
      <c r="W98" s="9">
        <v>0</v>
      </c>
      <c r="X98" s="9">
        <f t="shared" ref="X98:X110" si="34">U98+IF(V98 = "", 0, V98)+W98</f>
        <v>417.01</v>
      </c>
      <c r="Y98" s="9">
        <f t="shared" ref="Y98:Y110" si="35">T98-X98</f>
        <v>-310.3</v>
      </c>
      <c r="Z98" s="7">
        <f t="shared" si="33"/>
        <v>-2.907881173273358</v>
      </c>
      <c r="AA98" s="8" t="s">
        <v>318</v>
      </c>
    </row>
    <row r="99" spans="1:27" hidden="1" outlineLevel="1" x14ac:dyDescent="0.25">
      <c r="A99" t="s">
        <v>318</v>
      </c>
      <c r="B99" s="8" t="s">
        <v>318</v>
      </c>
      <c r="C99" s="8" t="s">
        <v>144</v>
      </c>
      <c r="D99" s="9">
        <v>0</v>
      </c>
      <c r="E99" s="9">
        <v>4.45</v>
      </c>
      <c r="F99" s="9">
        <v>0</v>
      </c>
      <c r="G99" s="9">
        <v>4.45</v>
      </c>
      <c r="H99" s="7">
        <f t="shared" si="30"/>
        <v>0</v>
      </c>
      <c r="I99" s="8" t="s">
        <v>318</v>
      </c>
      <c r="J99" s="9">
        <v>121.16</v>
      </c>
      <c r="K99" s="9">
        <v>53.35</v>
      </c>
      <c r="L99" s="9">
        <v>0</v>
      </c>
      <c r="M99" s="9">
        <v>-67.81</v>
      </c>
      <c r="N99" s="7">
        <f t="shared" si="31"/>
        <v>2.2710402999062791</v>
      </c>
      <c r="O99" s="8" t="s">
        <v>318</v>
      </c>
      <c r="P99" s="9">
        <v>53.35</v>
      </c>
      <c r="Q99" s="9">
        <v>53.35</v>
      </c>
      <c r="R99" s="9">
        <v>0</v>
      </c>
      <c r="S99" s="8" t="s">
        <v>318</v>
      </c>
      <c r="T99" s="9">
        <v>53.35</v>
      </c>
      <c r="U99" s="9">
        <v>121.16</v>
      </c>
      <c r="V99" s="8" t="s">
        <v>318</v>
      </c>
      <c r="W99" s="9">
        <v>0</v>
      </c>
      <c r="X99" s="9">
        <f t="shared" si="34"/>
        <v>121.16</v>
      </c>
      <c r="Y99" s="9">
        <f t="shared" si="35"/>
        <v>-67.81</v>
      </c>
      <c r="Z99" s="7">
        <f t="shared" si="33"/>
        <v>-1.2710402999062793</v>
      </c>
      <c r="AA99" s="8" t="s">
        <v>318</v>
      </c>
    </row>
    <row r="100" spans="1:27" hidden="1" outlineLevel="1" x14ac:dyDescent="0.25">
      <c r="A100" t="s">
        <v>318</v>
      </c>
      <c r="B100" s="8" t="s">
        <v>318</v>
      </c>
      <c r="C100" s="8" t="s">
        <v>146</v>
      </c>
      <c r="D100" s="9">
        <v>0</v>
      </c>
      <c r="E100" s="9">
        <v>0</v>
      </c>
      <c r="F100" s="9">
        <v>0</v>
      </c>
      <c r="G100" s="9">
        <v>0</v>
      </c>
      <c r="H100" s="7">
        <f t="shared" si="30"/>
        <v>0</v>
      </c>
      <c r="I100" s="8" t="s">
        <v>318</v>
      </c>
      <c r="J100" s="9">
        <v>150.44999999999999</v>
      </c>
      <c r="K100" s="9">
        <v>53.35</v>
      </c>
      <c r="L100" s="9">
        <v>0</v>
      </c>
      <c r="M100" s="9">
        <v>-97.1</v>
      </c>
      <c r="N100" s="7">
        <f t="shared" si="31"/>
        <v>2.8200562324273664</v>
      </c>
      <c r="O100" s="8" t="s">
        <v>318</v>
      </c>
      <c r="P100" s="9">
        <v>53.35</v>
      </c>
      <c r="Q100" s="9">
        <v>53.35</v>
      </c>
      <c r="R100" s="9">
        <v>0</v>
      </c>
      <c r="S100" s="8" t="s">
        <v>318</v>
      </c>
      <c r="T100" s="9">
        <v>53.35</v>
      </c>
      <c r="U100" s="9">
        <v>150.44999999999999</v>
      </c>
      <c r="V100" s="8" t="s">
        <v>318</v>
      </c>
      <c r="W100" s="9">
        <v>0</v>
      </c>
      <c r="X100" s="9">
        <f t="shared" si="34"/>
        <v>150.44999999999999</v>
      </c>
      <c r="Y100" s="9">
        <f t="shared" si="35"/>
        <v>-97.1</v>
      </c>
      <c r="Z100" s="7">
        <f t="shared" si="33"/>
        <v>-1.8200562324273664</v>
      </c>
      <c r="AA100" s="8" t="s">
        <v>318</v>
      </c>
    </row>
    <row r="101" spans="1:27" hidden="1" outlineLevel="1" x14ac:dyDescent="0.25">
      <c r="A101" t="s">
        <v>318</v>
      </c>
      <c r="B101" s="8" t="s">
        <v>318</v>
      </c>
      <c r="C101" s="8" t="s">
        <v>147</v>
      </c>
      <c r="D101" s="9">
        <v>0</v>
      </c>
      <c r="E101" s="9">
        <v>0</v>
      </c>
      <c r="F101" s="9">
        <v>0</v>
      </c>
      <c r="G101" s="9">
        <v>0</v>
      </c>
      <c r="H101" s="7">
        <f t="shared" si="30"/>
        <v>0</v>
      </c>
      <c r="I101" s="8" t="s">
        <v>318</v>
      </c>
      <c r="J101" s="9">
        <v>220</v>
      </c>
      <c r="K101" s="9">
        <v>213.42</v>
      </c>
      <c r="L101" s="9">
        <v>0</v>
      </c>
      <c r="M101" s="9">
        <v>-6.58</v>
      </c>
      <c r="N101" s="7">
        <f t="shared" si="31"/>
        <v>1.030831224814919</v>
      </c>
      <c r="O101" s="8" t="s">
        <v>318</v>
      </c>
      <c r="P101" s="9">
        <v>213.42</v>
      </c>
      <c r="Q101" s="9">
        <v>213.42</v>
      </c>
      <c r="R101" s="9">
        <v>0</v>
      </c>
      <c r="S101" s="8" t="s">
        <v>318</v>
      </c>
      <c r="T101" s="9">
        <v>213.42</v>
      </c>
      <c r="U101" s="9">
        <v>220</v>
      </c>
      <c r="V101" s="8" t="s">
        <v>318</v>
      </c>
      <c r="W101" s="9">
        <v>0</v>
      </c>
      <c r="X101" s="9">
        <f t="shared" si="34"/>
        <v>220</v>
      </c>
      <c r="Y101" s="9">
        <f t="shared" si="35"/>
        <v>-6.5800000000000125</v>
      </c>
      <c r="Z101" s="7">
        <f t="shared" si="33"/>
        <v>-3.0831224814919001E-2</v>
      </c>
      <c r="AA101" s="8" t="s">
        <v>318</v>
      </c>
    </row>
    <row r="102" spans="1:27" hidden="1" outlineLevel="1" x14ac:dyDescent="0.25">
      <c r="A102" t="s">
        <v>318</v>
      </c>
      <c r="B102" s="8" t="s">
        <v>318</v>
      </c>
      <c r="C102" s="8" t="s">
        <v>148</v>
      </c>
      <c r="D102" s="9">
        <v>0</v>
      </c>
      <c r="E102" s="9">
        <v>0</v>
      </c>
      <c r="F102" s="9">
        <v>0</v>
      </c>
      <c r="G102" s="9">
        <v>0</v>
      </c>
      <c r="H102" s="7">
        <f t="shared" si="30"/>
        <v>0</v>
      </c>
      <c r="I102" s="8" t="s">
        <v>318</v>
      </c>
      <c r="J102" s="9">
        <v>55.1</v>
      </c>
      <c r="K102" s="9">
        <v>0</v>
      </c>
      <c r="L102" s="9">
        <v>0</v>
      </c>
      <c r="M102" s="9">
        <v>-55.1</v>
      </c>
      <c r="N102" s="7">
        <f t="shared" si="31"/>
        <v>0</v>
      </c>
      <c r="O102" s="8" t="s">
        <v>318</v>
      </c>
      <c r="P102" s="9">
        <v>0</v>
      </c>
      <c r="Q102" s="9">
        <v>0</v>
      </c>
      <c r="R102" s="9">
        <v>0</v>
      </c>
      <c r="S102" s="8" t="s">
        <v>318</v>
      </c>
      <c r="T102" s="9">
        <v>0</v>
      </c>
      <c r="U102" s="9">
        <v>55.1</v>
      </c>
      <c r="V102" s="8" t="s">
        <v>318</v>
      </c>
      <c r="W102" s="9">
        <v>0</v>
      </c>
      <c r="X102" s="9">
        <f t="shared" si="34"/>
        <v>55.1</v>
      </c>
      <c r="Y102" s="9">
        <f t="shared" si="35"/>
        <v>-55.1</v>
      </c>
      <c r="Z102" s="7">
        <f t="shared" si="33"/>
        <v>0</v>
      </c>
      <c r="AA102" s="8" t="s">
        <v>318</v>
      </c>
    </row>
    <row r="103" spans="1:27" hidden="1" outlineLevel="1" x14ac:dyDescent="0.25">
      <c r="A103" t="s">
        <v>318</v>
      </c>
      <c r="B103" s="8" t="s">
        <v>318</v>
      </c>
      <c r="C103" s="8" t="s">
        <v>158</v>
      </c>
      <c r="D103" s="9">
        <v>0</v>
      </c>
      <c r="E103" s="9">
        <v>0</v>
      </c>
      <c r="F103" s="9">
        <v>0</v>
      </c>
      <c r="G103" s="9">
        <v>0</v>
      </c>
      <c r="H103" s="7">
        <f t="shared" si="30"/>
        <v>0</v>
      </c>
      <c r="I103" s="8" t="s">
        <v>318</v>
      </c>
      <c r="J103" s="9">
        <v>55.1</v>
      </c>
      <c r="K103" s="9">
        <v>0</v>
      </c>
      <c r="L103" s="9">
        <v>0</v>
      </c>
      <c r="M103" s="9">
        <v>-55.1</v>
      </c>
      <c r="N103" s="7">
        <f t="shared" si="31"/>
        <v>0</v>
      </c>
      <c r="O103" s="8" t="s">
        <v>318</v>
      </c>
      <c r="P103" s="9">
        <v>0</v>
      </c>
      <c r="Q103" s="9">
        <v>0</v>
      </c>
      <c r="R103" s="9">
        <v>0</v>
      </c>
      <c r="S103" s="8" t="s">
        <v>318</v>
      </c>
      <c r="T103" s="9">
        <v>0</v>
      </c>
      <c r="U103" s="9">
        <v>55.1</v>
      </c>
      <c r="V103" s="8" t="s">
        <v>318</v>
      </c>
      <c r="W103" s="9">
        <v>0</v>
      </c>
      <c r="X103" s="9">
        <f t="shared" si="34"/>
        <v>55.1</v>
      </c>
      <c r="Y103" s="9">
        <f t="shared" si="35"/>
        <v>-55.1</v>
      </c>
      <c r="Z103" s="7">
        <f t="shared" si="33"/>
        <v>0</v>
      </c>
      <c r="AA103" s="8" t="s">
        <v>318</v>
      </c>
    </row>
    <row r="104" spans="1:27" hidden="1" outlineLevel="1" x14ac:dyDescent="0.25">
      <c r="A104" t="s">
        <v>318</v>
      </c>
      <c r="B104" s="8" t="s">
        <v>318</v>
      </c>
      <c r="C104" s="8" t="s">
        <v>149</v>
      </c>
      <c r="D104" s="9">
        <v>0</v>
      </c>
      <c r="E104" s="9">
        <v>0</v>
      </c>
      <c r="F104" s="9">
        <v>0</v>
      </c>
      <c r="G104" s="9">
        <v>0</v>
      </c>
      <c r="H104" s="7">
        <f t="shared" si="30"/>
        <v>0</v>
      </c>
      <c r="I104" s="8" t="s">
        <v>318</v>
      </c>
      <c r="J104" s="9">
        <v>660</v>
      </c>
      <c r="K104" s="9">
        <v>660</v>
      </c>
      <c r="L104" s="9">
        <v>0</v>
      </c>
      <c r="M104" s="9">
        <v>0</v>
      </c>
      <c r="N104" s="7">
        <f t="shared" si="31"/>
        <v>1</v>
      </c>
      <c r="O104" s="8" t="s">
        <v>318</v>
      </c>
      <c r="P104" s="9">
        <v>660</v>
      </c>
      <c r="Q104" s="9">
        <v>660</v>
      </c>
      <c r="R104" s="9">
        <v>0</v>
      </c>
      <c r="S104" s="8" t="s">
        <v>318</v>
      </c>
      <c r="T104" s="9">
        <v>660</v>
      </c>
      <c r="U104" s="9">
        <v>660</v>
      </c>
      <c r="V104" s="8" t="s">
        <v>318</v>
      </c>
      <c r="W104" s="9">
        <v>0</v>
      </c>
      <c r="X104" s="9">
        <f t="shared" si="34"/>
        <v>660</v>
      </c>
      <c r="Y104" s="9">
        <f t="shared" si="35"/>
        <v>0</v>
      </c>
      <c r="Z104" s="7">
        <f t="shared" si="33"/>
        <v>0</v>
      </c>
      <c r="AA104" s="8" t="s">
        <v>318</v>
      </c>
    </row>
    <row r="105" spans="1:27" hidden="1" outlineLevel="1" x14ac:dyDescent="0.25">
      <c r="A105" t="s">
        <v>318</v>
      </c>
      <c r="B105" s="8" t="s">
        <v>318</v>
      </c>
      <c r="C105" s="8" t="s">
        <v>150</v>
      </c>
      <c r="D105" s="9">
        <v>7</v>
      </c>
      <c r="E105" s="9">
        <v>0</v>
      </c>
      <c r="F105" s="9">
        <v>0</v>
      </c>
      <c r="G105" s="9">
        <v>-7</v>
      </c>
      <c r="H105" s="7">
        <f t="shared" si="30"/>
        <v>0</v>
      </c>
      <c r="I105" s="8" t="s">
        <v>318</v>
      </c>
      <c r="J105" s="9">
        <v>463.2</v>
      </c>
      <c r="K105" s="9">
        <v>80</v>
      </c>
      <c r="L105" s="9">
        <v>0</v>
      </c>
      <c r="M105" s="9">
        <v>-383.2</v>
      </c>
      <c r="N105" s="7">
        <f t="shared" si="31"/>
        <v>5.79</v>
      </c>
      <c r="O105" s="8" t="s">
        <v>318</v>
      </c>
      <c r="P105" s="9">
        <v>335</v>
      </c>
      <c r="Q105" s="9">
        <v>80</v>
      </c>
      <c r="R105" s="9">
        <v>255</v>
      </c>
      <c r="S105" s="8" t="s">
        <v>318</v>
      </c>
      <c r="T105" s="9">
        <v>80</v>
      </c>
      <c r="U105" s="9">
        <v>463.2</v>
      </c>
      <c r="V105" s="8" t="s">
        <v>318</v>
      </c>
      <c r="W105" s="9">
        <v>0</v>
      </c>
      <c r="X105" s="9">
        <f t="shared" si="34"/>
        <v>463.2</v>
      </c>
      <c r="Y105" s="9">
        <f t="shared" si="35"/>
        <v>-383.2</v>
      </c>
      <c r="Z105" s="7">
        <f t="shared" si="33"/>
        <v>-4.79</v>
      </c>
      <c r="AA105" s="8" t="s">
        <v>318</v>
      </c>
    </row>
    <row r="106" spans="1:27" hidden="1" outlineLevel="1" x14ac:dyDescent="0.25">
      <c r="A106" t="s">
        <v>318</v>
      </c>
      <c r="B106" s="8" t="s">
        <v>318</v>
      </c>
      <c r="C106" s="8" t="s">
        <v>151</v>
      </c>
      <c r="D106" s="9">
        <v>0</v>
      </c>
      <c r="E106" s="9">
        <v>0</v>
      </c>
      <c r="F106" s="9">
        <v>0</v>
      </c>
      <c r="G106" s="9">
        <v>0</v>
      </c>
      <c r="H106" s="7">
        <f t="shared" si="30"/>
        <v>0</v>
      </c>
      <c r="I106" s="8" t="s">
        <v>318</v>
      </c>
      <c r="J106" s="9">
        <v>115.8</v>
      </c>
      <c r="K106" s="9">
        <v>380</v>
      </c>
      <c r="L106" s="9">
        <v>0</v>
      </c>
      <c r="M106" s="9">
        <v>264.2</v>
      </c>
      <c r="N106" s="7">
        <f t="shared" si="31"/>
        <v>0.30473684210526314</v>
      </c>
      <c r="O106" s="8" t="s">
        <v>318</v>
      </c>
      <c r="P106" s="9">
        <v>125</v>
      </c>
      <c r="Q106" s="9">
        <v>380</v>
      </c>
      <c r="R106" s="9">
        <v>-255</v>
      </c>
      <c r="S106" s="8" t="s">
        <v>318</v>
      </c>
      <c r="T106" s="9">
        <v>380</v>
      </c>
      <c r="U106" s="9">
        <v>115.8</v>
      </c>
      <c r="V106" s="8" t="s">
        <v>318</v>
      </c>
      <c r="W106" s="9">
        <v>0</v>
      </c>
      <c r="X106" s="9">
        <f t="shared" si="34"/>
        <v>115.8</v>
      </c>
      <c r="Y106" s="9">
        <f t="shared" si="35"/>
        <v>264.2</v>
      </c>
      <c r="Z106" s="7">
        <f t="shared" si="33"/>
        <v>0.69526315789473681</v>
      </c>
      <c r="AA106" s="8" t="s">
        <v>318</v>
      </c>
    </row>
    <row r="107" spans="1:27" hidden="1" outlineLevel="1" x14ac:dyDescent="0.25">
      <c r="A107" t="s">
        <v>318</v>
      </c>
      <c r="B107" s="8" t="s">
        <v>318</v>
      </c>
      <c r="C107" s="8" t="s">
        <v>153</v>
      </c>
      <c r="D107" s="9">
        <v>0</v>
      </c>
      <c r="E107" s="9">
        <v>4.45</v>
      </c>
      <c r="F107" s="9">
        <v>0</v>
      </c>
      <c r="G107" s="9">
        <v>4.45</v>
      </c>
      <c r="H107" s="7">
        <f t="shared" si="30"/>
        <v>0</v>
      </c>
      <c r="I107" s="8" t="s">
        <v>318</v>
      </c>
      <c r="J107" s="9">
        <v>0</v>
      </c>
      <c r="K107" s="9">
        <v>53.35</v>
      </c>
      <c r="L107" s="9">
        <v>0</v>
      </c>
      <c r="M107" s="9">
        <v>53.35</v>
      </c>
      <c r="N107" s="7">
        <f t="shared" si="31"/>
        <v>0</v>
      </c>
      <c r="O107" s="8" t="s">
        <v>318</v>
      </c>
      <c r="P107" s="9">
        <v>53.35</v>
      </c>
      <c r="Q107" s="9">
        <v>53.35</v>
      </c>
      <c r="R107" s="9">
        <v>0</v>
      </c>
      <c r="S107" s="8" t="s">
        <v>318</v>
      </c>
      <c r="T107" s="9">
        <v>53.35</v>
      </c>
      <c r="U107" s="9">
        <v>0</v>
      </c>
      <c r="V107" s="8" t="s">
        <v>318</v>
      </c>
      <c r="W107" s="9">
        <v>0</v>
      </c>
      <c r="X107" s="9">
        <f t="shared" si="34"/>
        <v>0</v>
      </c>
      <c r="Y107" s="9">
        <f t="shared" si="35"/>
        <v>53.35</v>
      </c>
      <c r="Z107" s="7">
        <f t="shared" si="33"/>
        <v>1</v>
      </c>
      <c r="AA107" s="8" t="s">
        <v>318</v>
      </c>
    </row>
    <row r="108" spans="1:27" hidden="1" outlineLevel="1" x14ac:dyDescent="0.25">
      <c r="A108" t="s">
        <v>318</v>
      </c>
      <c r="B108" s="8" t="s">
        <v>318</v>
      </c>
      <c r="C108" s="8" t="s">
        <v>152</v>
      </c>
      <c r="D108" s="9">
        <v>190.63</v>
      </c>
      <c r="E108" s="9">
        <v>0</v>
      </c>
      <c r="F108" s="9">
        <v>0</v>
      </c>
      <c r="G108" s="9">
        <v>-190.63</v>
      </c>
      <c r="H108" s="7">
        <f t="shared" si="30"/>
        <v>0</v>
      </c>
      <c r="I108" s="8" t="s">
        <v>318</v>
      </c>
      <c r="J108" s="9">
        <v>345.33</v>
      </c>
      <c r="K108" s="9">
        <v>235.21</v>
      </c>
      <c r="L108" s="9">
        <v>0</v>
      </c>
      <c r="M108" s="9">
        <v>-110.12</v>
      </c>
      <c r="N108" s="7">
        <f t="shared" si="31"/>
        <v>1.4681773734109944</v>
      </c>
      <c r="O108" s="8" t="s">
        <v>318</v>
      </c>
      <c r="P108" s="9">
        <v>235.21</v>
      </c>
      <c r="Q108" s="9">
        <v>235.21</v>
      </c>
      <c r="R108" s="9">
        <v>0</v>
      </c>
      <c r="S108" s="8" t="s">
        <v>318</v>
      </c>
      <c r="T108" s="9">
        <v>235.21</v>
      </c>
      <c r="U108" s="9">
        <v>345.33</v>
      </c>
      <c r="V108" s="8" t="s">
        <v>318</v>
      </c>
      <c r="W108" s="9">
        <v>0</v>
      </c>
      <c r="X108" s="9">
        <f t="shared" si="34"/>
        <v>345.33</v>
      </c>
      <c r="Y108" s="9">
        <f t="shared" si="35"/>
        <v>-110.11999999999998</v>
      </c>
      <c r="Z108" s="7">
        <f t="shared" si="33"/>
        <v>-0.4681773734109943</v>
      </c>
      <c r="AA108" s="8" t="s">
        <v>318</v>
      </c>
    </row>
    <row r="109" spans="1:27" hidden="1" outlineLevel="1" x14ac:dyDescent="0.25">
      <c r="A109" t="s">
        <v>318</v>
      </c>
      <c r="B109" s="8" t="s">
        <v>318</v>
      </c>
      <c r="C109" s="8" t="s">
        <v>154</v>
      </c>
      <c r="D109" s="9">
        <v>125</v>
      </c>
      <c r="E109" s="9">
        <v>0</v>
      </c>
      <c r="F109" s="9">
        <v>0</v>
      </c>
      <c r="G109" s="9">
        <v>-125</v>
      </c>
      <c r="H109" s="7">
        <f t="shared" si="30"/>
        <v>0</v>
      </c>
      <c r="I109" s="8" t="s">
        <v>318</v>
      </c>
      <c r="J109" s="9">
        <v>125</v>
      </c>
      <c r="K109" s="9">
        <v>0</v>
      </c>
      <c r="L109" s="9">
        <v>0</v>
      </c>
      <c r="M109" s="9">
        <v>-125</v>
      </c>
      <c r="N109" s="7">
        <f t="shared" si="31"/>
        <v>0</v>
      </c>
      <c r="O109" s="8" t="s">
        <v>318</v>
      </c>
      <c r="P109" s="9">
        <v>0</v>
      </c>
      <c r="Q109" s="9">
        <v>0</v>
      </c>
      <c r="R109" s="9">
        <v>0</v>
      </c>
      <c r="S109" s="8" t="s">
        <v>318</v>
      </c>
      <c r="T109" s="9">
        <v>0</v>
      </c>
      <c r="U109" s="9">
        <v>125</v>
      </c>
      <c r="V109" s="8" t="s">
        <v>318</v>
      </c>
      <c r="W109" s="9">
        <v>0</v>
      </c>
      <c r="X109" s="9">
        <f t="shared" si="34"/>
        <v>125</v>
      </c>
      <c r="Y109" s="9">
        <f t="shared" si="35"/>
        <v>-125</v>
      </c>
      <c r="Z109" s="7">
        <f t="shared" si="33"/>
        <v>0</v>
      </c>
      <c r="AA109" s="8" t="s">
        <v>318</v>
      </c>
    </row>
    <row r="110" spans="1:27" hidden="1" outlineLevel="1" x14ac:dyDescent="0.25">
      <c r="A110" t="s">
        <v>318</v>
      </c>
      <c r="B110" s="8" t="s">
        <v>318</v>
      </c>
      <c r="C110" s="8" t="s">
        <v>155</v>
      </c>
      <c r="D110" s="9">
        <v>25</v>
      </c>
      <c r="E110" s="9">
        <v>0</v>
      </c>
      <c r="F110" s="9">
        <v>0</v>
      </c>
      <c r="G110" s="9">
        <v>-25</v>
      </c>
      <c r="H110" s="7">
        <f t="shared" si="30"/>
        <v>0</v>
      </c>
      <c r="I110" s="8" t="s">
        <v>318</v>
      </c>
      <c r="J110" s="9">
        <v>25</v>
      </c>
      <c r="K110" s="9">
        <v>0</v>
      </c>
      <c r="L110" s="9">
        <v>0</v>
      </c>
      <c r="M110" s="9">
        <v>-25</v>
      </c>
      <c r="N110" s="7">
        <f t="shared" si="31"/>
        <v>0</v>
      </c>
      <c r="O110" s="8" t="s">
        <v>318</v>
      </c>
      <c r="P110" s="9">
        <v>0</v>
      </c>
      <c r="Q110" s="9">
        <v>0</v>
      </c>
      <c r="R110" s="9">
        <v>0</v>
      </c>
      <c r="S110" s="8" t="s">
        <v>318</v>
      </c>
      <c r="T110" s="9">
        <v>0</v>
      </c>
      <c r="U110" s="9">
        <v>25</v>
      </c>
      <c r="V110" s="8" t="s">
        <v>318</v>
      </c>
      <c r="W110" s="9">
        <v>0</v>
      </c>
      <c r="X110" s="9">
        <f t="shared" si="34"/>
        <v>25</v>
      </c>
      <c r="Y110" s="9">
        <f t="shared" si="35"/>
        <v>-25</v>
      </c>
      <c r="Z110" s="7">
        <f t="shared" si="33"/>
        <v>0</v>
      </c>
      <c r="AA110" s="8" t="s">
        <v>318</v>
      </c>
    </row>
    <row r="111" spans="1:27" collapsed="1" x14ac:dyDescent="0.25">
      <c r="A111" t="s">
        <v>318</v>
      </c>
      <c r="B111" s="25" t="s">
        <v>164</v>
      </c>
      <c r="C111" s="25"/>
      <c r="D111" s="16">
        <f>SUM(D112:D113)</f>
        <v>950</v>
      </c>
      <c r="E111" s="16">
        <f>SUM(E112:E113)</f>
        <v>0</v>
      </c>
      <c r="F111" s="16">
        <f>SUM(F112:F113)</f>
        <v>0</v>
      </c>
      <c r="G111" s="16">
        <f>SUM(G112:G113)</f>
        <v>-950</v>
      </c>
      <c r="H111" s="17">
        <f t="shared" si="30"/>
        <v>0</v>
      </c>
      <c r="I111" s="15" t="s">
        <v>318</v>
      </c>
      <c r="J111" s="16">
        <f>SUM(J112:J113)</f>
        <v>20689.890000000003</v>
      </c>
      <c r="K111" s="16">
        <f>SUM(K112:K113)</f>
        <v>4210.5</v>
      </c>
      <c r="L111" s="16">
        <f>SUM(L112:L113)</f>
        <v>0</v>
      </c>
      <c r="M111" s="16">
        <f>SUM(M112:M113)</f>
        <v>-16479.390000000003</v>
      </c>
      <c r="N111" s="17">
        <f t="shared" si="31"/>
        <v>4.9138795867474183</v>
      </c>
      <c r="O111" s="15" t="s">
        <v>318</v>
      </c>
      <c r="P111" s="16">
        <f>SUM(P112:P113)</f>
        <v>4210.5</v>
      </c>
      <c r="Q111" s="16">
        <f>SUM(Q112:Q113)</f>
        <v>4210.5</v>
      </c>
      <c r="R111" s="16">
        <f>SUM(R112:R113)</f>
        <v>0</v>
      </c>
      <c r="S111" s="15" t="s">
        <v>318</v>
      </c>
      <c r="T111" s="16">
        <f t="shared" ref="T111:Y111" si="36">SUM(T112:T113)</f>
        <v>4210.5</v>
      </c>
      <c r="U111" s="16">
        <f t="shared" si="36"/>
        <v>20689.890000000003</v>
      </c>
      <c r="V111" s="16">
        <f t="shared" si="36"/>
        <v>0</v>
      </c>
      <c r="W111" s="16">
        <f t="shared" si="36"/>
        <v>0</v>
      </c>
      <c r="X111" s="16">
        <f t="shared" si="36"/>
        <v>20689.890000000003</v>
      </c>
      <c r="Y111" s="16">
        <f t="shared" si="36"/>
        <v>-16479.390000000003</v>
      </c>
      <c r="Z111" s="17">
        <f t="shared" si="33"/>
        <v>-3.9138795867474179</v>
      </c>
      <c r="AA111" s="16"/>
    </row>
    <row r="112" spans="1:27" hidden="1" outlineLevel="1" x14ac:dyDescent="0.25">
      <c r="A112" t="s">
        <v>318</v>
      </c>
      <c r="B112" s="8" t="s">
        <v>318</v>
      </c>
      <c r="C112" s="8" t="s">
        <v>165</v>
      </c>
      <c r="D112" s="9">
        <v>800</v>
      </c>
      <c r="E112" s="9">
        <v>0</v>
      </c>
      <c r="F112" s="9">
        <v>0</v>
      </c>
      <c r="G112" s="9">
        <v>-800</v>
      </c>
      <c r="H112" s="7">
        <f t="shared" si="30"/>
        <v>0</v>
      </c>
      <c r="I112" s="8" t="s">
        <v>318</v>
      </c>
      <c r="J112" s="9">
        <v>18606.490000000002</v>
      </c>
      <c r="K112" s="9">
        <v>1500</v>
      </c>
      <c r="L112" s="9">
        <v>0</v>
      </c>
      <c r="M112" s="9">
        <v>-17106.490000000002</v>
      </c>
      <c r="N112" s="7">
        <f t="shared" si="31"/>
        <v>12.404326666666668</v>
      </c>
      <c r="O112" s="8" t="s">
        <v>318</v>
      </c>
      <c r="P112" s="9">
        <v>2500</v>
      </c>
      <c r="Q112" s="9">
        <v>1500</v>
      </c>
      <c r="R112" s="9">
        <v>1000</v>
      </c>
      <c r="S112" s="8" t="s">
        <v>318</v>
      </c>
      <c r="T112" s="9">
        <v>1500</v>
      </c>
      <c r="U112" s="9">
        <v>18606.490000000002</v>
      </c>
      <c r="V112" s="8" t="s">
        <v>318</v>
      </c>
      <c r="W112" s="9">
        <v>0</v>
      </c>
      <c r="X112" s="9">
        <f>U112+IF(V112 = "", 0, V112)+W112</f>
        <v>18606.490000000002</v>
      </c>
      <c r="Y112" s="9">
        <f>T112-X112</f>
        <v>-17106.490000000002</v>
      </c>
      <c r="Z112" s="7">
        <f t="shared" si="33"/>
        <v>-11.404326666666668</v>
      </c>
      <c r="AA112" s="8" t="s">
        <v>318</v>
      </c>
    </row>
    <row r="113" spans="1:27" hidden="1" outlineLevel="1" x14ac:dyDescent="0.25">
      <c r="A113" t="s">
        <v>318</v>
      </c>
      <c r="B113" s="8" t="s">
        <v>318</v>
      </c>
      <c r="C113" s="8" t="s">
        <v>166</v>
      </c>
      <c r="D113" s="9">
        <v>150</v>
      </c>
      <c r="E113" s="9">
        <v>0</v>
      </c>
      <c r="F113" s="9">
        <v>0</v>
      </c>
      <c r="G113" s="9">
        <v>-150</v>
      </c>
      <c r="H113" s="7">
        <f t="shared" si="30"/>
        <v>0</v>
      </c>
      <c r="I113" s="8" t="s">
        <v>318</v>
      </c>
      <c r="J113" s="9">
        <v>2083.4</v>
      </c>
      <c r="K113" s="9">
        <v>2710.5</v>
      </c>
      <c r="L113" s="9">
        <v>0</v>
      </c>
      <c r="M113" s="9">
        <v>627.1</v>
      </c>
      <c r="N113" s="7">
        <f t="shared" si="31"/>
        <v>0.76864047223759457</v>
      </c>
      <c r="O113" s="8" t="s">
        <v>318</v>
      </c>
      <c r="P113" s="9">
        <v>1710.5</v>
      </c>
      <c r="Q113" s="9">
        <v>2710.5</v>
      </c>
      <c r="R113" s="9">
        <v>-1000</v>
      </c>
      <c r="S113" s="8" t="s">
        <v>318</v>
      </c>
      <c r="T113" s="9">
        <v>2710.5</v>
      </c>
      <c r="U113" s="9">
        <v>2083.4</v>
      </c>
      <c r="V113" s="8" t="s">
        <v>318</v>
      </c>
      <c r="W113" s="9">
        <v>0</v>
      </c>
      <c r="X113" s="9">
        <f>U113+IF(V113 = "", 0, V113)+W113</f>
        <v>2083.4</v>
      </c>
      <c r="Y113" s="9">
        <f>T113-X113</f>
        <v>627.09999999999991</v>
      </c>
      <c r="Z113" s="7">
        <f t="shared" si="33"/>
        <v>0.23135952776240543</v>
      </c>
      <c r="AA113" s="8" t="s">
        <v>318</v>
      </c>
    </row>
    <row r="114" spans="1:27" collapsed="1" x14ac:dyDescent="0.25">
      <c r="A114" t="s">
        <v>318</v>
      </c>
      <c r="B114" s="25" t="s">
        <v>167</v>
      </c>
      <c r="C114" s="25"/>
      <c r="D114" s="16">
        <f>SUM(D115:D117)</f>
        <v>486</v>
      </c>
      <c r="E114" s="16">
        <f>SUM(E115:E117)</f>
        <v>3772.59</v>
      </c>
      <c r="F114" s="16">
        <f>SUM(F115:F117)</f>
        <v>0</v>
      </c>
      <c r="G114" s="16">
        <f>SUM(G115:G117)</f>
        <v>3286.59</v>
      </c>
      <c r="H114" s="17">
        <f t="shared" si="30"/>
        <v>0.12882396443822414</v>
      </c>
      <c r="I114" s="15" t="s">
        <v>318</v>
      </c>
      <c r="J114" s="16">
        <f>SUM(J115:J117)</f>
        <v>10355.82</v>
      </c>
      <c r="K114" s="16">
        <f>SUM(K115:K117)</f>
        <v>13968.67</v>
      </c>
      <c r="L114" s="16">
        <f>SUM(L115:L117)</f>
        <v>0</v>
      </c>
      <c r="M114" s="16">
        <f>SUM(M115:M117)</f>
        <v>3612.85</v>
      </c>
      <c r="N114" s="17">
        <f t="shared" si="31"/>
        <v>0.74136048743366401</v>
      </c>
      <c r="O114" s="15" t="s">
        <v>318</v>
      </c>
      <c r="P114" s="16">
        <f>SUM(P115:P117)</f>
        <v>13821.9</v>
      </c>
      <c r="Q114" s="16">
        <f>SUM(Q115:Q117)</f>
        <v>13968.67</v>
      </c>
      <c r="R114" s="16">
        <f>SUM(R115:R117)</f>
        <v>-146.77000000000001</v>
      </c>
      <c r="S114" s="15" t="s">
        <v>318</v>
      </c>
      <c r="T114" s="16">
        <f t="shared" ref="T114:Y114" si="37">SUM(T115:T117)</f>
        <v>13968.67</v>
      </c>
      <c r="U114" s="16">
        <f t="shared" si="37"/>
        <v>10355.82</v>
      </c>
      <c r="V114" s="16">
        <f t="shared" si="37"/>
        <v>0</v>
      </c>
      <c r="W114" s="16">
        <f t="shared" si="37"/>
        <v>0</v>
      </c>
      <c r="X114" s="16">
        <f t="shared" si="37"/>
        <v>10355.82</v>
      </c>
      <c r="Y114" s="16">
        <f t="shared" si="37"/>
        <v>3612.85</v>
      </c>
      <c r="Z114" s="17">
        <f t="shared" si="33"/>
        <v>0.25863951256633594</v>
      </c>
      <c r="AA114" s="16"/>
    </row>
    <row r="115" spans="1:27" hidden="1" outlineLevel="1" x14ac:dyDescent="0.25">
      <c r="A115" t="s">
        <v>318</v>
      </c>
      <c r="B115" s="8" t="s">
        <v>318</v>
      </c>
      <c r="C115" s="8" t="s">
        <v>168</v>
      </c>
      <c r="D115" s="9">
        <v>486</v>
      </c>
      <c r="E115" s="9">
        <v>2652.16</v>
      </c>
      <c r="F115" s="9">
        <v>0</v>
      </c>
      <c r="G115" s="9">
        <v>2166.16</v>
      </c>
      <c r="H115" s="7">
        <f t="shared" si="30"/>
        <v>0.18324686293436293</v>
      </c>
      <c r="I115" s="8" t="s">
        <v>318</v>
      </c>
      <c r="J115" s="9">
        <v>4779.82</v>
      </c>
      <c r="K115" s="9">
        <v>8350.16</v>
      </c>
      <c r="L115" s="9">
        <v>0</v>
      </c>
      <c r="M115" s="9">
        <v>3570.34</v>
      </c>
      <c r="N115" s="7">
        <f t="shared" si="31"/>
        <v>0.57242256435804817</v>
      </c>
      <c r="O115" s="8" t="s">
        <v>318</v>
      </c>
      <c r="P115" s="9">
        <v>8350.16</v>
      </c>
      <c r="Q115" s="9">
        <v>8350.16</v>
      </c>
      <c r="R115" s="9">
        <v>0</v>
      </c>
      <c r="S115" s="8" t="s">
        <v>318</v>
      </c>
      <c r="T115" s="9">
        <v>8350.16</v>
      </c>
      <c r="U115" s="9">
        <v>4779.82</v>
      </c>
      <c r="V115" s="8" t="s">
        <v>318</v>
      </c>
      <c r="W115" s="9">
        <v>0</v>
      </c>
      <c r="X115" s="9">
        <f>U115+IF(V115 = "", 0, V115)+W115</f>
        <v>4779.82</v>
      </c>
      <c r="Y115" s="9">
        <f>T115-X115</f>
        <v>3570.34</v>
      </c>
      <c r="Z115" s="7">
        <f t="shared" si="33"/>
        <v>0.42757743564195178</v>
      </c>
      <c r="AA115" s="8" t="s">
        <v>318</v>
      </c>
    </row>
    <row r="116" spans="1:27" hidden="1" outlineLevel="1" x14ac:dyDescent="0.25">
      <c r="A116" t="s">
        <v>318</v>
      </c>
      <c r="B116" s="8" t="s">
        <v>318</v>
      </c>
      <c r="C116" s="8" t="s">
        <v>169</v>
      </c>
      <c r="D116" s="9">
        <v>0</v>
      </c>
      <c r="E116" s="9">
        <v>0</v>
      </c>
      <c r="F116" s="9">
        <v>0</v>
      </c>
      <c r="G116" s="9">
        <v>0</v>
      </c>
      <c r="H116" s="7">
        <f t="shared" si="30"/>
        <v>0</v>
      </c>
      <c r="I116" s="8" t="s">
        <v>318</v>
      </c>
      <c r="J116" s="9">
        <v>3390.69</v>
      </c>
      <c r="K116" s="9">
        <v>2744.68</v>
      </c>
      <c r="L116" s="9">
        <v>0</v>
      </c>
      <c r="M116" s="9">
        <v>-646.01</v>
      </c>
      <c r="N116" s="7">
        <f t="shared" si="31"/>
        <v>1.2353680574784676</v>
      </c>
      <c r="O116" s="8" t="s">
        <v>318</v>
      </c>
      <c r="P116" s="9">
        <v>2597.91</v>
      </c>
      <c r="Q116" s="9">
        <v>2744.68</v>
      </c>
      <c r="R116" s="9">
        <v>-146.77000000000001</v>
      </c>
      <c r="S116" s="8" t="s">
        <v>318</v>
      </c>
      <c r="T116" s="9">
        <v>2744.68</v>
      </c>
      <c r="U116" s="9">
        <v>3390.69</v>
      </c>
      <c r="V116" s="8" t="s">
        <v>318</v>
      </c>
      <c r="W116" s="9">
        <v>0</v>
      </c>
      <c r="X116" s="9">
        <f>U116+IF(V116 = "", 0, V116)+W116</f>
        <v>3390.69</v>
      </c>
      <c r="Y116" s="9">
        <f>T116-X116</f>
        <v>-646.01000000000022</v>
      </c>
      <c r="Z116" s="7">
        <f t="shared" si="33"/>
        <v>-0.23536805747846754</v>
      </c>
      <c r="AA116" s="8" t="s">
        <v>318</v>
      </c>
    </row>
    <row r="117" spans="1:27" hidden="1" outlineLevel="1" x14ac:dyDescent="0.25">
      <c r="A117" t="s">
        <v>318</v>
      </c>
      <c r="B117" s="8" t="s">
        <v>318</v>
      </c>
      <c r="C117" s="8" t="s">
        <v>170</v>
      </c>
      <c r="D117" s="9">
        <v>0</v>
      </c>
      <c r="E117" s="9">
        <v>1120.43</v>
      </c>
      <c r="F117" s="9">
        <v>0</v>
      </c>
      <c r="G117" s="9">
        <v>1120.43</v>
      </c>
      <c r="H117" s="7">
        <f t="shared" si="30"/>
        <v>0</v>
      </c>
      <c r="I117" s="8" t="s">
        <v>318</v>
      </c>
      <c r="J117" s="9">
        <v>2185.31</v>
      </c>
      <c r="K117" s="9">
        <v>2873.83</v>
      </c>
      <c r="L117" s="9">
        <v>0</v>
      </c>
      <c r="M117" s="9">
        <v>688.52</v>
      </c>
      <c r="N117" s="7">
        <f t="shared" si="31"/>
        <v>0.76041728285945931</v>
      </c>
      <c r="O117" s="8" t="s">
        <v>318</v>
      </c>
      <c r="P117" s="9">
        <v>2873.83</v>
      </c>
      <c r="Q117" s="9">
        <v>2873.83</v>
      </c>
      <c r="R117" s="9">
        <v>0</v>
      </c>
      <c r="S117" s="8" t="s">
        <v>318</v>
      </c>
      <c r="T117" s="9">
        <v>2873.83</v>
      </c>
      <c r="U117" s="9">
        <v>2185.31</v>
      </c>
      <c r="V117" s="8" t="s">
        <v>318</v>
      </c>
      <c r="W117" s="9">
        <v>0</v>
      </c>
      <c r="X117" s="9">
        <f>U117+IF(V117 = "", 0, V117)+W117</f>
        <v>2185.31</v>
      </c>
      <c r="Y117" s="9">
        <f>T117-X117</f>
        <v>688.52</v>
      </c>
      <c r="Z117" s="7">
        <f t="shared" si="33"/>
        <v>0.23958271714054066</v>
      </c>
      <c r="AA117" s="8" t="s">
        <v>318</v>
      </c>
    </row>
    <row r="118" spans="1:27" collapsed="1" x14ac:dyDescent="0.25">
      <c r="A118" t="s">
        <v>318</v>
      </c>
      <c r="B118" s="25" t="s">
        <v>172</v>
      </c>
      <c r="C118" s="25"/>
      <c r="D118" s="16">
        <f>SUM(D119:D128)</f>
        <v>30567.119999999999</v>
      </c>
      <c r="E118" s="16">
        <f>SUM(E119:E128)</f>
        <v>20975.15</v>
      </c>
      <c r="F118" s="16">
        <f>SUM(F119:F128)</f>
        <v>0</v>
      </c>
      <c r="G118" s="16">
        <f>SUM(G119:G128)</f>
        <v>-9591.9699999999993</v>
      </c>
      <c r="H118" s="17">
        <f t="shared" si="30"/>
        <v>1.4573016164365926</v>
      </c>
      <c r="I118" s="15" t="s">
        <v>318</v>
      </c>
      <c r="J118" s="16">
        <f>SUM(J119:J128)</f>
        <v>80799.86</v>
      </c>
      <c r="K118" s="16">
        <f>SUM(K119:K128)</f>
        <v>84065.45</v>
      </c>
      <c r="L118" s="16">
        <f>SUM(L119:L128)</f>
        <v>0</v>
      </c>
      <c r="M118" s="16">
        <f>SUM(M119:M128)</f>
        <v>3265.5899999999997</v>
      </c>
      <c r="N118" s="17">
        <f t="shared" si="31"/>
        <v>0.96115419592710205</v>
      </c>
      <c r="O118" s="15" t="s">
        <v>318</v>
      </c>
      <c r="P118" s="16">
        <f>SUM(P119:P128)</f>
        <v>68732.2</v>
      </c>
      <c r="Q118" s="16">
        <f>SUM(Q119:Q128)</f>
        <v>84065.45</v>
      </c>
      <c r="R118" s="16">
        <f>SUM(R119:R128)</f>
        <v>-15333.249999999998</v>
      </c>
      <c r="S118" s="15" t="s">
        <v>318</v>
      </c>
      <c r="T118" s="16">
        <f t="shared" ref="T118:Y118" si="38">SUM(T119:T128)</f>
        <v>84065.45</v>
      </c>
      <c r="U118" s="16">
        <f t="shared" si="38"/>
        <v>80799.86</v>
      </c>
      <c r="V118" s="16">
        <f t="shared" si="38"/>
        <v>0</v>
      </c>
      <c r="W118" s="16">
        <f t="shared" si="38"/>
        <v>0</v>
      </c>
      <c r="X118" s="16">
        <f t="shared" si="38"/>
        <v>80799.86</v>
      </c>
      <c r="Y118" s="16">
        <f t="shared" si="38"/>
        <v>3265.5899999999992</v>
      </c>
      <c r="Z118" s="17">
        <f t="shared" si="33"/>
        <v>3.8845804072897956E-2</v>
      </c>
      <c r="AA118" s="16"/>
    </row>
    <row r="119" spans="1:27" hidden="1" outlineLevel="1" x14ac:dyDescent="0.25">
      <c r="A119" t="s">
        <v>318</v>
      </c>
      <c r="B119" s="8" t="s">
        <v>318</v>
      </c>
      <c r="C119" s="8" t="s">
        <v>173</v>
      </c>
      <c r="D119" s="9">
        <v>21070</v>
      </c>
      <c r="E119" s="9">
        <v>14710</v>
      </c>
      <c r="F119" s="9">
        <v>0</v>
      </c>
      <c r="G119" s="9">
        <v>-6360</v>
      </c>
      <c r="H119" s="7">
        <f t="shared" si="30"/>
        <v>1.4323589394969409</v>
      </c>
      <c r="I119" s="8" t="s">
        <v>318</v>
      </c>
      <c r="J119" s="9">
        <v>21070</v>
      </c>
      <c r="K119" s="9">
        <v>14710</v>
      </c>
      <c r="L119" s="9">
        <v>0</v>
      </c>
      <c r="M119" s="9">
        <v>-6360</v>
      </c>
      <c r="N119" s="7">
        <f t="shared" si="31"/>
        <v>1.4323589394969409</v>
      </c>
      <c r="O119" s="8" t="s">
        <v>318</v>
      </c>
      <c r="P119" s="9">
        <v>14710</v>
      </c>
      <c r="Q119" s="9">
        <v>14710</v>
      </c>
      <c r="R119" s="9">
        <v>0</v>
      </c>
      <c r="S119" s="8" t="s">
        <v>318</v>
      </c>
      <c r="T119" s="9">
        <v>14710</v>
      </c>
      <c r="U119" s="9">
        <v>21070</v>
      </c>
      <c r="V119" s="8" t="s">
        <v>318</v>
      </c>
      <c r="W119" s="9">
        <v>0</v>
      </c>
      <c r="X119" s="9">
        <f t="shared" ref="X119:X128" si="39">U119+IF(V119 = "", 0, V119)+W119</f>
        <v>21070</v>
      </c>
      <c r="Y119" s="9">
        <f t="shared" ref="Y119:Y128" si="40">T119-X119</f>
        <v>-6360</v>
      </c>
      <c r="Z119" s="7">
        <f t="shared" si="33"/>
        <v>-0.43235893949694088</v>
      </c>
      <c r="AA119" s="8" t="s">
        <v>318</v>
      </c>
    </row>
    <row r="120" spans="1:27" hidden="1" outlineLevel="1" x14ac:dyDescent="0.25">
      <c r="A120" t="s">
        <v>318</v>
      </c>
      <c r="B120" s="8" t="s">
        <v>318</v>
      </c>
      <c r="C120" s="8" t="s">
        <v>174</v>
      </c>
      <c r="D120" s="9">
        <v>7409.12</v>
      </c>
      <c r="E120" s="9">
        <v>4270.0600000000004</v>
      </c>
      <c r="F120" s="9">
        <v>0</v>
      </c>
      <c r="G120" s="9">
        <v>-3139.06</v>
      </c>
      <c r="H120" s="7">
        <f t="shared" si="30"/>
        <v>1.7351325274117926</v>
      </c>
      <c r="I120" s="8" t="s">
        <v>318</v>
      </c>
      <c r="J120" s="9">
        <v>44713.64</v>
      </c>
      <c r="K120" s="9">
        <v>51240.71</v>
      </c>
      <c r="L120" s="9">
        <v>0</v>
      </c>
      <c r="M120" s="9">
        <v>6527.07</v>
      </c>
      <c r="N120" s="7">
        <f t="shared" si="31"/>
        <v>0.8726194465299173</v>
      </c>
      <c r="O120" s="8" t="s">
        <v>318</v>
      </c>
      <c r="P120" s="9">
        <v>35224</v>
      </c>
      <c r="Q120" s="9">
        <v>51240.71</v>
      </c>
      <c r="R120" s="9">
        <v>-16016.71</v>
      </c>
      <c r="S120" s="8" t="s">
        <v>318</v>
      </c>
      <c r="T120" s="9">
        <v>51240.71</v>
      </c>
      <c r="U120" s="9">
        <v>44713.64</v>
      </c>
      <c r="V120" s="8" t="s">
        <v>318</v>
      </c>
      <c r="W120" s="9">
        <v>0</v>
      </c>
      <c r="X120" s="9">
        <f t="shared" si="39"/>
        <v>44713.64</v>
      </c>
      <c r="Y120" s="9">
        <f t="shared" si="40"/>
        <v>6527.07</v>
      </c>
      <c r="Z120" s="7">
        <f t="shared" si="33"/>
        <v>0.12738055347008267</v>
      </c>
      <c r="AA120" s="8" t="s">
        <v>318</v>
      </c>
    </row>
    <row r="121" spans="1:27" hidden="1" outlineLevel="1" x14ac:dyDescent="0.25">
      <c r="A121" t="s">
        <v>318</v>
      </c>
      <c r="B121" s="8" t="s">
        <v>318</v>
      </c>
      <c r="C121" s="8" t="s">
        <v>175</v>
      </c>
      <c r="D121" s="9">
        <v>0</v>
      </c>
      <c r="E121" s="9">
        <v>280.11</v>
      </c>
      <c r="F121" s="9">
        <v>0</v>
      </c>
      <c r="G121" s="9">
        <v>280.11</v>
      </c>
      <c r="H121" s="7">
        <f t="shared" si="30"/>
        <v>0</v>
      </c>
      <c r="I121" s="8" t="s">
        <v>318</v>
      </c>
      <c r="J121" s="9">
        <v>5622.43</v>
      </c>
      <c r="K121" s="9">
        <v>3361.3</v>
      </c>
      <c r="L121" s="9">
        <v>0</v>
      </c>
      <c r="M121" s="9">
        <v>-2261.13</v>
      </c>
      <c r="N121" s="7">
        <f t="shared" si="31"/>
        <v>1.6726950882099187</v>
      </c>
      <c r="O121" s="8" t="s">
        <v>318</v>
      </c>
      <c r="P121" s="9">
        <v>3361.3</v>
      </c>
      <c r="Q121" s="9">
        <v>3361.3</v>
      </c>
      <c r="R121" s="9">
        <v>0</v>
      </c>
      <c r="S121" s="8" t="s">
        <v>318</v>
      </c>
      <c r="T121" s="9">
        <v>3361.3</v>
      </c>
      <c r="U121" s="9">
        <v>5622.43</v>
      </c>
      <c r="V121" s="8" t="s">
        <v>318</v>
      </c>
      <c r="W121" s="9">
        <v>0</v>
      </c>
      <c r="X121" s="9">
        <f t="shared" si="39"/>
        <v>5622.43</v>
      </c>
      <c r="Y121" s="9">
        <f t="shared" si="40"/>
        <v>-2261.13</v>
      </c>
      <c r="Z121" s="7">
        <f t="shared" si="33"/>
        <v>-0.67269508820991875</v>
      </c>
      <c r="AA121" s="8" t="s">
        <v>318</v>
      </c>
    </row>
    <row r="122" spans="1:27" hidden="1" outlineLevel="1" x14ac:dyDescent="0.25">
      <c r="A122" t="s">
        <v>318</v>
      </c>
      <c r="B122" s="8" t="s">
        <v>318</v>
      </c>
      <c r="C122" s="8" t="s">
        <v>177</v>
      </c>
      <c r="D122" s="9">
        <v>37.89</v>
      </c>
      <c r="E122" s="9">
        <v>186.74</v>
      </c>
      <c r="F122" s="9">
        <v>0</v>
      </c>
      <c r="G122" s="9">
        <v>148.85</v>
      </c>
      <c r="H122" s="7">
        <f t="shared" si="30"/>
        <v>0.20290243118774767</v>
      </c>
      <c r="I122" s="8" t="s">
        <v>318</v>
      </c>
      <c r="J122" s="9">
        <v>569.86</v>
      </c>
      <c r="K122" s="9">
        <v>2240.87</v>
      </c>
      <c r="L122" s="9">
        <v>0</v>
      </c>
      <c r="M122" s="9">
        <v>1671.01</v>
      </c>
      <c r="N122" s="7">
        <f t="shared" si="31"/>
        <v>0.25430301623922852</v>
      </c>
      <c r="O122" s="8" t="s">
        <v>318</v>
      </c>
      <c r="P122" s="9">
        <v>2240.87</v>
      </c>
      <c r="Q122" s="9">
        <v>2240.87</v>
      </c>
      <c r="R122" s="9">
        <v>0</v>
      </c>
      <c r="S122" s="8" t="s">
        <v>318</v>
      </c>
      <c r="T122" s="9">
        <v>2240.87</v>
      </c>
      <c r="U122" s="9">
        <v>569.86</v>
      </c>
      <c r="V122" s="8" t="s">
        <v>318</v>
      </c>
      <c r="W122" s="9">
        <v>0</v>
      </c>
      <c r="X122" s="9">
        <f t="shared" si="39"/>
        <v>569.86</v>
      </c>
      <c r="Y122" s="9">
        <f t="shared" si="40"/>
        <v>1671.0099999999998</v>
      </c>
      <c r="Z122" s="7">
        <f t="shared" si="33"/>
        <v>0.74569698376077143</v>
      </c>
      <c r="AA122" s="8" t="s">
        <v>318</v>
      </c>
    </row>
    <row r="123" spans="1:27" hidden="1" outlineLevel="1" x14ac:dyDescent="0.25">
      <c r="A123" t="s">
        <v>318</v>
      </c>
      <c r="B123" s="8" t="s">
        <v>318</v>
      </c>
      <c r="C123" s="8" t="s">
        <v>178</v>
      </c>
      <c r="D123" s="9">
        <v>395</v>
      </c>
      <c r="E123" s="9">
        <v>885.23</v>
      </c>
      <c r="F123" s="9">
        <v>0</v>
      </c>
      <c r="G123" s="9">
        <v>490.23</v>
      </c>
      <c r="H123" s="7">
        <f t="shared" si="30"/>
        <v>0.44621171898828554</v>
      </c>
      <c r="I123" s="8" t="s">
        <v>318</v>
      </c>
      <c r="J123" s="9">
        <v>790</v>
      </c>
      <c r="K123" s="9">
        <v>2934.86</v>
      </c>
      <c r="L123" s="9">
        <v>0</v>
      </c>
      <c r="M123" s="9">
        <v>2144.86</v>
      </c>
      <c r="N123" s="7">
        <f t="shared" si="31"/>
        <v>0.26917808685933908</v>
      </c>
      <c r="O123" s="8" t="s">
        <v>318</v>
      </c>
      <c r="P123" s="9">
        <v>3310.2</v>
      </c>
      <c r="Q123" s="9">
        <v>2934.86</v>
      </c>
      <c r="R123" s="9">
        <v>375.34</v>
      </c>
      <c r="S123" s="8" t="s">
        <v>318</v>
      </c>
      <c r="T123" s="9">
        <v>2934.86</v>
      </c>
      <c r="U123" s="9">
        <v>790</v>
      </c>
      <c r="V123" s="8" t="s">
        <v>318</v>
      </c>
      <c r="W123" s="9">
        <v>0</v>
      </c>
      <c r="X123" s="9">
        <f t="shared" si="39"/>
        <v>790</v>
      </c>
      <c r="Y123" s="9">
        <f t="shared" si="40"/>
        <v>2144.86</v>
      </c>
      <c r="Z123" s="7">
        <f t="shared" si="33"/>
        <v>0.73082191314066092</v>
      </c>
      <c r="AA123" s="8" t="s">
        <v>318</v>
      </c>
    </row>
    <row r="124" spans="1:27" hidden="1" outlineLevel="1" x14ac:dyDescent="0.25">
      <c r="A124" t="s">
        <v>318</v>
      </c>
      <c r="B124" s="8" t="s">
        <v>318</v>
      </c>
      <c r="C124" s="8" t="s">
        <v>179</v>
      </c>
      <c r="D124" s="9">
        <v>1470</v>
      </c>
      <c r="E124" s="9">
        <v>500.73</v>
      </c>
      <c r="F124" s="9">
        <v>0</v>
      </c>
      <c r="G124" s="9">
        <v>-969.27</v>
      </c>
      <c r="H124" s="7">
        <f t="shared" si="30"/>
        <v>2.9357138577676589</v>
      </c>
      <c r="I124" s="8" t="s">
        <v>318</v>
      </c>
      <c r="J124" s="9">
        <v>3850</v>
      </c>
      <c r="K124" s="9">
        <v>6008.8</v>
      </c>
      <c r="L124" s="9">
        <v>0</v>
      </c>
      <c r="M124" s="9">
        <v>2158.8000000000002</v>
      </c>
      <c r="N124" s="7">
        <f t="shared" si="31"/>
        <v>0.64072693383038204</v>
      </c>
      <c r="O124" s="8" t="s">
        <v>318</v>
      </c>
      <c r="P124" s="9">
        <v>6008.8</v>
      </c>
      <c r="Q124" s="9">
        <v>6008.8</v>
      </c>
      <c r="R124" s="9">
        <v>0</v>
      </c>
      <c r="S124" s="8" t="s">
        <v>318</v>
      </c>
      <c r="T124" s="9">
        <v>6008.8</v>
      </c>
      <c r="U124" s="9">
        <v>3850</v>
      </c>
      <c r="V124" s="8" t="s">
        <v>318</v>
      </c>
      <c r="W124" s="9">
        <v>0</v>
      </c>
      <c r="X124" s="9">
        <f t="shared" si="39"/>
        <v>3850</v>
      </c>
      <c r="Y124" s="9">
        <f t="shared" si="40"/>
        <v>2158.8000000000002</v>
      </c>
      <c r="Z124" s="7">
        <f t="shared" si="33"/>
        <v>0.35927306616961791</v>
      </c>
      <c r="AA124" s="8" t="s">
        <v>318</v>
      </c>
    </row>
    <row r="125" spans="1:27" hidden="1" outlineLevel="1" x14ac:dyDescent="0.25">
      <c r="A125" t="s">
        <v>318</v>
      </c>
      <c r="B125" s="8" t="s">
        <v>318</v>
      </c>
      <c r="C125" s="8" t="s">
        <v>180</v>
      </c>
      <c r="D125" s="9">
        <v>185.11</v>
      </c>
      <c r="E125" s="9">
        <v>142.28</v>
      </c>
      <c r="F125" s="9">
        <v>0</v>
      </c>
      <c r="G125" s="9">
        <v>-42.83</v>
      </c>
      <c r="H125" s="7">
        <f t="shared" si="30"/>
        <v>1.3010261456283385</v>
      </c>
      <c r="I125" s="8" t="s">
        <v>318</v>
      </c>
      <c r="J125" s="9">
        <v>1978.68</v>
      </c>
      <c r="K125" s="9">
        <v>1707.33</v>
      </c>
      <c r="L125" s="9">
        <v>0</v>
      </c>
      <c r="M125" s="9">
        <v>-271.35000000000002</v>
      </c>
      <c r="N125" s="7">
        <f t="shared" si="31"/>
        <v>1.1589323680834989</v>
      </c>
      <c r="O125" s="8" t="s">
        <v>318</v>
      </c>
      <c r="P125" s="9">
        <v>1707.33</v>
      </c>
      <c r="Q125" s="9">
        <v>1707.33</v>
      </c>
      <c r="R125" s="9">
        <v>0</v>
      </c>
      <c r="S125" s="8" t="s">
        <v>318</v>
      </c>
      <c r="T125" s="9">
        <v>1707.33</v>
      </c>
      <c r="U125" s="9">
        <v>1978.68</v>
      </c>
      <c r="V125" s="8" t="s">
        <v>318</v>
      </c>
      <c r="W125" s="9">
        <v>0</v>
      </c>
      <c r="X125" s="9">
        <f t="shared" si="39"/>
        <v>1978.68</v>
      </c>
      <c r="Y125" s="9">
        <f t="shared" si="40"/>
        <v>-271.35000000000014</v>
      </c>
      <c r="Z125" s="7">
        <f t="shared" si="33"/>
        <v>-0.15893236808349889</v>
      </c>
      <c r="AA125" s="8" t="s">
        <v>318</v>
      </c>
    </row>
    <row r="126" spans="1:27" hidden="1" outlineLevel="1" x14ac:dyDescent="0.25">
      <c r="A126" t="s">
        <v>318</v>
      </c>
      <c r="B126" s="8" t="s">
        <v>318</v>
      </c>
      <c r="C126" s="8" t="s">
        <v>181</v>
      </c>
      <c r="D126" s="9">
        <v>0</v>
      </c>
      <c r="E126" s="9">
        <v>0</v>
      </c>
      <c r="F126" s="9">
        <v>0</v>
      </c>
      <c r="G126" s="9">
        <v>0</v>
      </c>
      <c r="H126" s="7">
        <f t="shared" si="30"/>
        <v>0</v>
      </c>
      <c r="I126" s="8" t="s">
        <v>318</v>
      </c>
      <c r="J126" s="9">
        <v>882.87</v>
      </c>
      <c r="K126" s="9">
        <v>725.2</v>
      </c>
      <c r="L126" s="9">
        <v>0</v>
      </c>
      <c r="M126" s="9">
        <v>-157.66999999999999</v>
      </c>
      <c r="N126" s="7">
        <f t="shared" si="31"/>
        <v>1.2174158852730281</v>
      </c>
      <c r="O126" s="8" t="s">
        <v>318</v>
      </c>
      <c r="P126" s="9">
        <v>725.2</v>
      </c>
      <c r="Q126" s="9">
        <v>725.2</v>
      </c>
      <c r="R126" s="9">
        <v>0</v>
      </c>
      <c r="S126" s="8" t="s">
        <v>318</v>
      </c>
      <c r="T126" s="9">
        <v>725.2</v>
      </c>
      <c r="U126" s="9">
        <v>882.87</v>
      </c>
      <c r="V126" s="8" t="s">
        <v>318</v>
      </c>
      <c r="W126" s="9">
        <v>0</v>
      </c>
      <c r="X126" s="9">
        <f t="shared" si="39"/>
        <v>882.87</v>
      </c>
      <c r="Y126" s="9">
        <f t="shared" si="40"/>
        <v>-157.66999999999996</v>
      </c>
      <c r="Z126" s="7">
        <f t="shared" si="33"/>
        <v>-0.21741588527302805</v>
      </c>
      <c r="AA126" s="8" t="s">
        <v>318</v>
      </c>
    </row>
    <row r="127" spans="1:27" hidden="1" outlineLevel="1" x14ac:dyDescent="0.25">
      <c r="A127" t="s">
        <v>318</v>
      </c>
      <c r="B127" s="8" t="s">
        <v>318</v>
      </c>
      <c r="C127" s="8" t="s">
        <v>182</v>
      </c>
      <c r="D127" s="9">
        <v>0</v>
      </c>
      <c r="E127" s="9">
        <v>0</v>
      </c>
      <c r="F127" s="9">
        <v>0</v>
      </c>
      <c r="G127" s="9">
        <v>0</v>
      </c>
      <c r="H127" s="7">
        <f t="shared" si="30"/>
        <v>0</v>
      </c>
      <c r="I127" s="8" t="s">
        <v>318</v>
      </c>
      <c r="J127" s="9">
        <v>0</v>
      </c>
      <c r="K127" s="9">
        <v>491.38</v>
      </c>
      <c r="L127" s="9">
        <v>0</v>
      </c>
      <c r="M127" s="9">
        <v>491.38</v>
      </c>
      <c r="N127" s="7">
        <f t="shared" si="31"/>
        <v>0</v>
      </c>
      <c r="O127" s="8" t="s">
        <v>318</v>
      </c>
      <c r="P127" s="9">
        <v>117.38</v>
      </c>
      <c r="Q127" s="9">
        <v>491.38</v>
      </c>
      <c r="R127" s="9">
        <v>-374</v>
      </c>
      <c r="S127" s="8" t="s">
        <v>318</v>
      </c>
      <c r="T127" s="9">
        <v>491.38</v>
      </c>
      <c r="U127" s="9">
        <v>0</v>
      </c>
      <c r="V127" s="8" t="s">
        <v>318</v>
      </c>
      <c r="W127" s="9">
        <v>0</v>
      </c>
      <c r="X127" s="9">
        <f t="shared" si="39"/>
        <v>0</v>
      </c>
      <c r="Y127" s="9">
        <f t="shared" si="40"/>
        <v>491.38</v>
      </c>
      <c r="Z127" s="7">
        <f t="shared" si="33"/>
        <v>1</v>
      </c>
      <c r="AA127" s="8" t="s">
        <v>318</v>
      </c>
    </row>
    <row r="128" spans="1:27" hidden="1" outlineLevel="1" x14ac:dyDescent="0.25">
      <c r="A128" t="s">
        <v>318</v>
      </c>
      <c r="B128" s="8" t="s">
        <v>318</v>
      </c>
      <c r="C128" s="8" t="s">
        <v>184</v>
      </c>
      <c r="D128" s="9">
        <v>0</v>
      </c>
      <c r="E128" s="9">
        <v>0</v>
      </c>
      <c r="F128" s="9">
        <v>0</v>
      </c>
      <c r="G128" s="9">
        <v>0</v>
      </c>
      <c r="H128" s="7">
        <f t="shared" si="30"/>
        <v>0</v>
      </c>
      <c r="I128" s="8" t="s">
        <v>318</v>
      </c>
      <c r="J128" s="9">
        <v>1322.38</v>
      </c>
      <c r="K128" s="9">
        <v>645</v>
      </c>
      <c r="L128" s="9">
        <v>0</v>
      </c>
      <c r="M128" s="9">
        <v>-677.38</v>
      </c>
      <c r="N128" s="7">
        <f t="shared" si="31"/>
        <v>2.0502015503875972</v>
      </c>
      <c r="O128" s="8" t="s">
        <v>318</v>
      </c>
      <c r="P128" s="9">
        <v>1327.12</v>
      </c>
      <c r="Q128" s="9">
        <v>645</v>
      </c>
      <c r="R128" s="9">
        <v>682.12</v>
      </c>
      <c r="S128" s="8" t="s">
        <v>318</v>
      </c>
      <c r="T128" s="9">
        <v>645</v>
      </c>
      <c r="U128" s="9">
        <v>1322.38</v>
      </c>
      <c r="V128" s="8" t="s">
        <v>318</v>
      </c>
      <c r="W128" s="9">
        <v>0</v>
      </c>
      <c r="X128" s="9">
        <f t="shared" si="39"/>
        <v>1322.38</v>
      </c>
      <c r="Y128" s="9">
        <f t="shared" si="40"/>
        <v>-677.38000000000011</v>
      </c>
      <c r="Z128" s="7">
        <f t="shared" si="33"/>
        <v>-1.050201550387597</v>
      </c>
      <c r="AA128" s="8" t="s">
        <v>318</v>
      </c>
    </row>
    <row r="129" spans="1:27" collapsed="1" x14ac:dyDescent="0.25">
      <c r="A129" t="s">
        <v>318</v>
      </c>
      <c r="B129" s="25" t="s">
        <v>186</v>
      </c>
      <c r="C129" s="25"/>
      <c r="D129" s="16">
        <f>SUM(D130:D132)</f>
        <v>3224.9300000000003</v>
      </c>
      <c r="E129" s="16">
        <f>SUM(E130:E132)</f>
        <v>916.67</v>
      </c>
      <c r="F129" s="16">
        <f>SUM(F130:F132)</f>
        <v>0</v>
      </c>
      <c r="G129" s="16">
        <f>SUM(G130:G132)</f>
        <v>-2308.2600000000002</v>
      </c>
      <c r="H129" s="17">
        <f t="shared" ref="H129:H160" si="41">IF(E129&lt;&gt;0, (D129+F129)/E129, 0)</f>
        <v>3.5180926614812313</v>
      </c>
      <c r="I129" s="15" t="s">
        <v>318</v>
      </c>
      <c r="J129" s="16">
        <f>SUM(J130:J132)</f>
        <v>66799.8</v>
      </c>
      <c r="K129" s="16">
        <f>SUM(K130:K132)</f>
        <v>64000</v>
      </c>
      <c r="L129" s="16">
        <f>SUM(L130:L132)</f>
        <v>0</v>
      </c>
      <c r="M129" s="16">
        <f>SUM(M130:M132)</f>
        <v>-2799.8</v>
      </c>
      <c r="N129" s="17">
        <f t="shared" ref="N129:N160" si="42">IF(K129&lt;&gt;0, (J129+L129)/K129, 0)</f>
        <v>1.0437468750000001</v>
      </c>
      <c r="O129" s="15" t="s">
        <v>318</v>
      </c>
      <c r="P129" s="16">
        <f>SUM(P130:P132)</f>
        <v>64000</v>
      </c>
      <c r="Q129" s="16">
        <f>SUM(Q130:Q132)</f>
        <v>64000</v>
      </c>
      <c r="R129" s="16">
        <f>SUM(R130:R132)</f>
        <v>0</v>
      </c>
      <c r="S129" s="15" t="s">
        <v>318</v>
      </c>
      <c r="T129" s="16">
        <f t="shared" ref="T129:Y129" si="43">SUM(T130:T132)</f>
        <v>64000</v>
      </c>
      <c r="U129" s="16">
        <f t="shared" si="43"/>
        <v>66799.8</v>
      </c>
      <c r="V129" s="16">
        <f t="shared" si="43"/>
        <v>0</v>
      </c>
      <c r="W129" s="16">
        <f t="shared" si="43"/>
        <v>0</v>
      </c>
      <c r="X129" s="16">
        <f t="shared" si="43"/>
        <v>66799.8</v>
      </c>
      <c r="Y129" s="16">
        <f t="shared" si="43"/>
        <v>-2799.7999999999975</v>
      </c>
      <c r="Z129" s="17">
        <f t="shared" ref="Z129:Z160" si="44">IF(T129&lt;&gt;0, Y129/T129, 0)</f>
        <v>-4.3746874999999963E-2</v>
      </c>
      <c r="AA129" s="16"/>
    </row>
    <row r="130" spans="1:27" hidden="1" outlineLevel="1" x14ac:dyDescent="0.25">
      <c r="A130" t="s">
        <v>318</v>
      </c>
      <c r="B130" s="8" t="s">
        <v>318</v>
      </c>
      <c r="C130" s="8" t="s">
        <v>187</v>
      </c>
      <c r="D130" s="9">
        <v>746.67</v>
      </c>
      <c r="E130" s="9">
        <v>0</v>
      </c>
      <c r="F130" s="9">
        <v>0</v>
      </c>
      <c r="G130" s="9">
        <v>-746.67</v>
      </c>
      <c r="H130" s="7">
        <f t="shared" si="41"/>
        <v>0</v>
      </c>
      <c r="I130" s="8" t="s">
        <v>318</v>
      </c>
      <c r="J130" s="9">
        <v>17122.009999999998</v>
      </c>
      <c r="K130" s="9">
        <v>22000</v>
      </c>
      <c r="L130" s="9">
        <v>0</v>
      </c>
      <c r="M130" s="9">
        <v>4877.99</v>
      </c>
      <c r="N130" s="7">
        <f t="shared" si="42"/>
        <v>0.77827318181818173</v>
      </c>
      <c r="O130" s="8" t="s">
        <v>318</v>
      </c>
      <c r="P130" s="9">
        <v>22000</v>
      </c>
      <c r="Q130" s="9">
        <v>22000</v>
      </c>
      <c r="R130" s="9">
        <v>0</v>
      </c>
      <c r="S130" s="8" t="s">
        <v>318</v>
      </c>
      <c r="T130" s="9">
        <v>22000</v>
      </c>
      <c r="U130" s="9">
        <v>17122.009999999998</v>
      </c>
      <c r="V130" s="8" t="s">
        <v>318</v>
      </c>
      <c r="W130" s="9">
        <v>0</v>
      </c>
      <c r="X130" s="9">
        <f>U130+IF(V130 = "", 0, V130)+W130</f>
        <v>17122.009999999998</v>
      </c>
      <c r="Y130" s="9">
        <f>T130-X130</f>
        <v>4877.9900000000016</v>
      </c>
      <c r="Z130" s="7">
        <f t="shared" si="44"/>
        <v>0.22172681818181825</v>
      </c>
      <c r="AA130" s="8" t="s">
        <v>318</v>
      </c>
    </row>
    <row r="131" spans="1:27" hidden="1" outlineLevel="1" x14ac:dyDescent="0.25">
      <c r="A131" t="s">
        <v>318</v>
      </c>
      <c r="B131" s="8" t="s">
        <v>318</v>
      </c>
      <c r="C131" s="8" t="s">
        <v>188</v>
      </c>
      <c r="D131" s="9">
        <v>2478.2600000000002</v>
      </c>
      <c r="E131" s="9">
        <v>0</v>
      </c>
      <c r="F131" s="9">
        <v>0</v>
      </c>
      <c r="G131" s="9">
        <v>-2478.2600000000002</v>
      </c>
      <c r="H131" s="7">
        <f t="shared" si="41"/>
        <v>0</v>
      </c>
      <c r="I131" s="8" t="s">
        <v>318</v>
      </c>
      <c r="J131" s="9">
        <v>35466.959999999999</v>
      </c>
      <c r="K131" s="9">
        <v>31000</v>
      </c>
      <c r="L131" s="9">
        <v>0</v>
      </c>
      <c r="M131" s="9">
        <v>-4466.96</v>
      </c>
      <c r="N131" s="7">
        <f t="shared" si="42"/>
        <v>1.1440954838709678</v>
      </c>
      <c r="O131" s="8" t="s">
        <v>318</v>
      </c>
      <c r="P131" s="9">
        <v>31000</v>
      </c>
      <c r="Q131" s="9">
        <v>31000</v>
      </c>
      <c r="R131" s="9">
        <v>0</v>
      </c>
      <c r="S131" s="8" t="s">
        <v>318</v>
      </c>
      <c r="T131" s="9">
        <v>31000</v>
      </c>
      <c r="U131" s="9">
        <v>35466.959999999999</v>
      </c>
      <c r="V131" s="8" t="s">
        <v>318</v>
      </c>
      <c r="W131" s="9">
        <v>0</v>
      </c>
      <c r="X131" s="9">
        <f>U131+IF(V131 = "", 0, V131)+W131</f>
        <v>35466.959999999999</v>
      </c>
      <c r="Y131" s="9">
        <f>T131-X131</f>
        <v>-4466.9599999999991</v>
      </c>
      <c r="Z131" s="7">
        <f t="shared" si="44"/>
        <v>-0.14409548387096771</v>
      </c>
      <c r="AA131" s="8" t="s">
        <v>318</v>
      </c>
    </row>
    <row r="132" spans="1:27" hidden="1" outlineLevel="1" x14ac:dyDescent="0.25">
      <c r="A132" t="s">
        <v>318</v>
      </c>
      <c r="B132" s="8" t="s">
        <v>318</v>
      </c>
      <c r="C132" s="8" t="s">
        <v>189</v>
      </c>
      <c r="D132" s="9">
        <v>0</v>
      </c>
      <c r="E132" s="9">
        <v>916.67</v>
      </c>
      <c r="F132" s="9">
        <v>0</v>
      </c>
      <c r="G132" s="9">
        <v>916.67</v>
      </c>
      <c r="H132" s="7">
        <f t="shared" si="41"/>
        <v>0</v>
      </c>
      <c r="I132" s="8" t="s">
        <v>318</v>
      </c>
      <c r="J132" s="9">
        <v>14210.83</v>
      </c>
      <c r="K132" s="9">
        <v>11000</v>
      </c>
      <c r="L132" s="9">
        <v>0</v>
      </c>
      <c r="M132" s="9">
        <v>-3210.83</v>
      </c>
      <c r="N132" s="7">
        <f t="shared" si="42"/>
        <v>1.2918936363636364</v>
      </c>
      <c r="O132" s="8" t="s">
        <v>318</v>
      </c>
      <c r="P132" s="9">
        <v>11000</v>
      </c>
      <c r="Q132" s="9">
        <v>11000</v>
      </c>
      <c r="R132" s="9">
        <v>0</v>
      </c>
      <c r="S132" s="8" t="s">
        <v>318</v>
      </c>
      <c r="T132" s="9">
        <v>11000</v>
      </c>
      <c r="U132" s="9">
        <v>14210.83</v>
      </c>
      <c r="V132" s="8" t="s">
        <v>318</v>
      </c>
      <c r="W132" s="9">
        <v>0</v>
      </c>
      <c r="X132" s="9">
        <f>U132+IF(V132 = "", 0, V132)+W132</f>
        <v>14210.83</v>
      </c>
      <c r="Y132" s="9">
        <f>T132-X132</f>
        <v>-3210.83</v>
      </c>
      <c r="Z132" s="7">
        <f t="shared" si="44"/>
        <v>-0.29189363636363636</v>
      </c>
      <c r="AA132" s="8" t="s">
        <v>318</v>
      </c>
    </row>
    <row r="133" spans="1:27" collapsed="1" x14ac:dyDescent="0.25">
      <c r="A133" t="s">
        <v>318</v>
      </c>
      <c r="B133" s="25" t="s">
        <v>191</v>
      </c>
      <c r="C133" s="25"/>
      <c r="D133" s="16">
        <f>SUM(D134:D148)</f>
        <v>24212.51</v>
      </c>
      <c r="E133" s="16">
        <f>SUM(E134:E148)</f>
        <v>10080.82</v>
      </c>
      <c r="F133" s="16">
        <f>SUM(F134:F148)</f>
        <v>0</v>
      </c>
      <c r="G133" s="16">
        <f>SUM(G134:G148)</f>
        <v>-14131.69</v>
      </c>
      <c r="H133" s="17">
        <f t="shared" si="41"/>
        <v>2.4018393344985824</v>
      </c>
      <c r="I133" s="15" t="s">
        <v>318</v>
      </c>
      <c r="J133" s="16">
        <f>SUM(J134:J148)</f>
        <v>102960.40000000002</v>
      </c>
      <c r="K133" s="16">
        <f>SUM(K134:K148)</f>
        <v>137248.81999999998</v>
      </c>
      <c r="L133" s="16">
        <f>SUM(L134:L148)</f>
        <v>0</v>
      </c>
      <c r="M133" s="16">
        <f>SUM(M134:M148)</f>
        <v>34288.419999999984</v>
      </c>
      <c r="N133" s="17">
        <f t="shared" si="42"/>
        <v>0.75017329839338542</v>
      </c>
      <c r="O133" s="15" t="s">
        <v>318</v>
      </c>
      <c r="P133" s="16">
        <f>SUM(P134:P148)</f>
        <v>138973.34999999998</v>
      </c>
      <c r="Q133" s="16">
        <f>SUM(Q134:Q148)</f>
        <v>137248.81999999998</v>
      </c>
      <c r="R133" s="16">
        <f>SUM(R134:R148)</f>
        <v>1724.5299999999997</v>
      </c>
      <c r="S133" s="15" t="s">
        <v>318</v>
      </c>
      <c r="T133" s="16">
        <f t="shared" ref="T133:Y133" si="45">SUM(T134:T148)</f>
        <v>137248.81999999998</v>
      </c>
      <c r="U133" s="16">
        <f t="shared" si="45"/>
        <v>102960.40000000002</v>
      </c>
      <c r="V133" s="16">
        <f t="shared" si="45"/>
        <v>0</v>
      </c>
      <c r="W133" s="16">
        <f t="shared" si="45"/>
        <v>0</v>
      </c>
      <c r="X133" s="16">
        <f t="shared" si="45"/>
        <v>102960.40000000002</v>
      </c>
      <c r="Y133" s="16">
        <f t="shared" si="45"/>
        <v>34288.419999999991</v>
      </c>
      <c r="Z133" s="17">
        <f t="shared" si="44"/>
        <v>0.24982670160661488</v>
      </c>
      <c r="AA133" s="16"/>
    </row>
    <row r="134" spans="1:27" hidden="1" outlineLevel="1" x14ac:dyDescent="0.25">
      <c r="A134" t="s">
        <v>318</v>
      </c>
      <c r="B134" s="8" t="s">
        <v>318</v>
      </c>
      <c r="C134" s="8" t="s">
        <v>192</v>
      </c>
      <c r="D134" s="9">
        <v>77.2</v>
      </c>
      <c r="E134" s="9">
        <v>0</v>
      </c>
      <c r="F134" s="9">
        <v>0</v>
      </c>
      <c r="G134" s="9">
        <v>-77.2</v>
      </c>
      <c r="H134" s="7">
        <f t="shared" si="41"/>
        <v>0</v>
      </c>
      <c r="I134" s="8" t="s">
        <v>318</v>
      </c>
      <c r="J134" s="9">
        <v>2852.23</v>
      </c>
      <c r="K134" s="9">
        <v>533.54</v>
      </c>
      <c r="L134" s="9">
        <v>0</v>
      </c>
      <c r="M134" s="9">
        <v>-2318.69</v>
      </c>
      <c r="N134" s="7">
        <f t="shared" si="42"/>
        <v>5.3458597293548751</v>
      </c>
      <c r="O134" s="8" t="s">
        <v>318</v>
      </c>
      <c r="P134" s="9">
        <v>533.54</v>
      </c>
      <c r="Q134" s="9">
        <v>533.54</v>
      </c>
      <c r="R134" s="9">
        <v>0</v>
      </c>
      <c r="S134" s="8" t="s">
        <v>318</v>
      </c>
      <c r="T134" s="9">
        <v>533.54</v>
      </c>
      <c r="U134" s="9">
        <v>2852.23</v>
      </c>
      <c r="V134" s="8" t="s">
        <v>318</v>
      </c>
      <c r="W134" s="9">
        <v>0</v>
      </c>
      <c r="X134" s="9">
        <f t="shared" ref="X134:X148" si="46">U134+IF(V134 = "", 0, V134)+W134</f>
        <v>2852.23</v>
      </c>
      <c r="Y134" s="9">
        <f t="shared" ref="Y134:Y148" si="47">T134-X134</f>
        <v>-2318.69</v>
      </c>
      <c r="Z134" s="7">
        <f t="shared" si="44"/>
        <v>-4.3458597293548751</v>
      </c>
      <c r="AA134" s="8" t="s">
        <v>318</v>
      </c>
    </row>
    <row r="135" spans="1:27" hidden="1" outlineLevel="1" x14ac:dyDescent="0.25">
      <c r="A135" t="s">
        <v>318</v>
      </c>
      <c r="B135" s="8" t="s">
        <v>318</v>
      </c>
      <c r="C135" s="8" t="s">
        <v>205</v>
      </c>
      <c r="D135" s="9">
        <v>0</v>
      </c>
      <c r="E135" s="9">
        <v>0</v>
      </c>
      <c r="F135" s="9">
        <v>0</v>
      </c>
      <c r="G135" s="9">
        <v>0</v>
      </c>
      <c r="H135" s="7">
        <f t="shared" si="41"/>
        <v>0</v>
      </c>
      <c r="I135" s="8" t="s">
        <v>318</v>
      </c>
      <c r="J135" s="9">
        <v>133.03</v>
      </c>
      <c r="K135" s="9">
        <v>0</v>
      </c>
      <c r="L135" s="9">
        <v>0</v>
      </c>
      <c r="M135" s="9">
        <v>-133.03</v>
      </c>
      <c r="N135" s="7">
        <f t="shared" si="42"/>
        <v>0</v>
      </c>
      <c r="O135" s="8" t="s">
        <v>318</v>
      </c>
      <c r="P135" s="9">
        <v>0</v>
      </c>
      <c r="Q135" s="9">
        <v>0</v>
      </c>
      <c r="R135" s="9">
        <v>0</v>
      </c>
      <c r="S135" s="8" t="s">
        <v>318</v>
      </c>
      <c r="T135" s="9">
        <v>0</v>
      </c>
      <c r="U135" s="9">
        <v>133.03</v>
      </c>
      <c r="V135" s="8" t="s">
        <v>318</v>
      </c>
      <c r="W135" s="9">
        <v>0</v>
      </c>
      <c r="X135" s="9">
        <f t="shared" si="46"/>
        <v>133.03</v>
      </c>
      <c r="Y135" s="9">
        <f t="shared" si="47"/>
        <v>-133.03</v>
      </c>
      <c r="Z135" s="7">
        <f t="shared" si="44"/>
        <v>0</v>
      </c>
      <c r="AA135" s="8" t="s">
        <v>318</v>
      </c>
    </row>
    <row r="136" spans="1:27" hidden="1" outlineLevel="1" x14ac:dyDescent="0.25">
      <c r="A136" t="s">
        <v>318</v>
      </c>
      <c r="B136" s="8" t="s">
        <v>318</v>
      </c>
      <c r="C136" s="8" t="s">
        <v>194</v>
      </c>
      <c r="D136" s="9">
        <v>7941.32</v>
      </c>
      <c r="E136" s="9">
        <v>7840.9</v>
      </c>
      <c r="F136" s="9">
        <v>0</v>
      </c>
      <c r="G136" s="9">
        <v>-100.42</v>
      </c>
      <c r="H136" s="7">
        <f t="shared" si="41"/>
        <v>1.0128072032547284</v>
      </c>
      <c r="I136" s="8" t="s">
        <v>318</v>
      </c>
      <c r="J136" s="9">
        <v>28137.95</v>
      </c>
      <c r="K136" s="9">
        <v>99414.65</v>
      </c>
      <c r="L136" s="9">
        <v>0</v>
      </c>
      <c r="M136" s="9">
        <v>71276.7</v>
      </c>
      <c r="N136" s="7">
        <f t="shared" si="42"/>
        <v>0.28303625270520999</v>
      </c>
      <c r="O136" s="8" t="s">
        <v>318</v>
      </c>
      <c r="P136" s="9">
        <v>101545.58</v>
      </c>
      <c r="Q136" s="9">
        <v>99414.65</v>
      </c>
      <c r="R136" s="9">
        <v>2130.9299999999998</v>
      </c>
      <c r="S136" s="8" t="s">
        <v>318</v>
      </c>
      <c r="T136" s="9">
        <v>99414.65</v>
      </c>
      <c r="U136" s="9">
        <v>28137.95</v>
      </c>
      <c r="V136" s="8" t="s">
        <v>318</v>
      </c>
      <c r="W136" s="9">
        <v>0</v>
      </c>
      <c r="X136" s="9">
        <f t="shared" si="46"/>
        <v>28137.95</v>
      </c>
      <c r="Y136" s="9">
        <f t="shared" si="47"/>
        <v>71276.7</v>
      </c>
      <c r="Z136" s="7">
        <f t="shared" si="44"/>
        <v>0.71696374729479007</v>
      </c>
      <c r="AA136" s="8" t="s">
        <v>318</v>
      </c>
    </row>
    <row r="137" spans="1:27" hidden="1" outlineLevel="1" x14ac:dyDescent="0.25">
      <c r="A137" t="s">
        <v>318</v>
      </c>
      <c r="B137" s="8" t="s">
        <v>318</v>
      </c>
      <c r="C137" s="8" t="s">
        <v>195</v>
      </c>
      <c r="D137" s="9">
        <v>0</v>
      </c>
      <c r="E137" s="9">
        <v>0</v>
      </c>
      <c r="F137" s="9">
        <v>0</v>
      </c>
      <c r="G137" s="9">
        <v>0</v>
      </c>
      <c r="H137" s="7">
        <f t="shared" si="41"/>
        <v>0</v>
      </c>
      <c r="I137" s="8" t="s">
        <v>318</v>
      </c>
      <c r="J137" s="9">
        <v>2531.9299999999998</v>
      </c>
      <c r="K137" s="9">
        <v>0</v>
      </c>
      <c r="L137" s="9">
        <v>0</v>
      </c>
      <c r="M137" s="9">
        <v>-2531.9299999999998</v>
      </c>
      <c r="N137" s="7">
        <f t="shared" si="42"/>
        <v>0</v>
      </c>
      <c r="O137" s="8" t="s">
        <v>318</v>
      </c>
      <c r="P137" s="9">
        <v>0</v>
      </c>
      <c r="Q137" s="9">
        <v>0</v>
      </c>
      <c r="R137" s="9">
        <v>0</v>
      </c>
      <c r="S137" s="8" t="s">
        <v>318</v>
      </c>
      <c r="T137" s="9">
        <v>0</v>
      </c>
      <c r="U137" s="9">
        <v>2531.9299999999998</v>
      </c>
      <c r="V137" s="8" t="s">
        <v>318</v>
      </c>
      <c r="W137" s="9">
        <v>0</v>
      </c>
      <c r="X137" s="9">
        <f t="shared" si="46"/>
        <v>2531.9299999999998</v>
      </c>
      <c r="Y137" s="9">
        <f t="shared" si="47"/>
        <v>-2531.9299999999998</v>
      </c>
      <c r="Z137" s="7">
        <f t="shared" si="44"/>
        <v>0</v>
      </c>
      <c r="AA137" s="8" t="s">
        <v>318</v>
      </c>
    </row>
    <row r="138" spans="1:27" hidden="1" outlineLevel="1" x14ac:dyDescent="0.25">
      <c r="A138" t="s">
        <v>318</v>
      </c>
      <c r="B138" s="8" t="s">
        <v>318</v>
      </c>
      <c r="C138" s="8" t="s">
        <v>196</v>
      </c>
      <c r="D138" s="9">
        <v>6319.85</v>
      </c>
      <c r="E138" s="9">
        <v>1760.54</v>
      </c>
      <c r="F138" s="9">
        <v>0</v>
      </c>
      <c r="G138" s="9">
        <v>-4559.3100000000004</v>
      </c>
      <c r="H138" s="7">
        <f t="shared" si="41"/>
        <v>3.5897224715144218</v>
      </c>
      <c r="I138" s="8" t="s">
        <v>318</v>
      </c>
      <c r="J138" s="9">
        <v>10787.89</v>
      </c>
      <c r="K138" s="9">
        <v>21126.43</v>
      </c>
      <c r="L138" s="9">
        <v>0</v>
      </c>
      <c r="M138" s="9">
        <v>10338.540000000001</v>
      </c>
      <c r="N138" s="7">
        <f t="shared" si="42"/>
        <v>0.51063478306557231</v>
      </c>
      <c r="O138" s="8" t="s">
        <v>318</v>
      </c>
      <c r="P138" s="9">
        <v>20098.43</v>
      </c>
      <c r="Q138" s="9">
        <v>21126.43</v>
      </c>
      <c r="R138" s="9">
        <v>-1028</v>
      </c>
      <c r="S138" s="8" t="s">
        <v>318</v>
      </c>
      <c r="T138" s="9">
        <v>21126.43</v>
      </c>
      <c r="U138" s="9">
        <v>10787.89</v>
      </c>
      <c r="V138" s="8" t="s">
        <v>318</v>
      </c>
      <c r="W138" s="9">
        <v>0</v>
      </c>
      <c r="X138" s="9">
        <f t="shared" si="46"/>
        <v>10787.89</v>
      </c>
      <c r="Y138" s="9">
        <f t="shared" si="47"/>
        <v>10338.540000000001</v>
      </c>
      <c r="Z138" s="7">
        <f t="shared" si="44"/>
        <v>0.48936521693442769</v>
      </c>
      <c r="AA138" s="8" t="s">
        <v>318</v>
      </c>
    </row>
    <row r="139" spans="1:27" hidden="1" outlineLevel="1" x14ac:dyDescent="0.25">
      <c r="A139" t="s">
        <v>318</v>
      </c>
      <c r="B139" s="8" t="s">
        <v>318</v>
      </c>
      <c r="C139" s="8" t="s">
        <v>197</v>
      </c>
      <c r="D139" s="9">
        <v>0</v>
      </c>
      <c r="E139" s="9">
        <v>136.59</v>
      </c>
      <c r="F139" s="9">
        <v>0</v>
      </c>
      <c r="G139" s="9">
        <v>136.59</v>
      </c>
      <c r="H139" s="7">
        <f t="shared" si="41"/>
        <v>0</v>
      </c>
      <c r="I139" s="8" t="s">
        <v>318</v>
      </c>
      <c r="J139" s="9">
        <v>0</v>
      </c>
      <c r="K139" s="9">
        <v>136.59</v>
      </c>
      <c r="L139" s="9">
        <v>0</v>
      </c>
      <c r="M139" s="9">
        <v>136.59</v>
      </c>
      <c r="N139" s="7">
        <f t="shared" si="42"/>
        <v>0</v>
      </c>
      <c r="O139" s="8" t="s">
        <v>318</v>
      </c>
      <c r="P139" s="9">
        <v>136.59</v>
      </c>
      <c r="Q139" s="9">
        <v>136.59</v>
      </c>
      <c r="R139" s="9">
        <v>0</v>
      </c>
      <c r="S139" s="8" t="s">
        <v>318</v>
      </c>
      <c r="T139" s="9">
        <v>136.59</v>
      </c>
      <c r="U139" s="9">
        <v>0</v>
      </c>
      <c r="V139" s="8" t="s">
        <v>318</v>
      </c>
      <c r="W139" s="9">
        <v>0</v>
      </c>
      <c r="X139" s="9">
        <f t="shared" si="46"/>
        <v>0</v>
      </c>
      <c r="Y139" s="9">
        <f t="shared" si="47"/>
        <v>136.59</v>
      </c>
      <c r="Z139" s="7">
        <f t="shared" si="44"/>
        <v>1</v>
      </c>
      <c r="AA139" s="8" t="s">
        <v>318</v>
      </c>
    </row>
    <row r="140" spans="1:27" hidden="1" outlineLevel="1" x14ac:dyDescent="0.25">
      <c r="A140" t="s">
        <v>318</v>
      </c>
      <c r="B140" s="8" t="s">
        <v>318</v>
      </c>
      <c r="C140" s="8" t="s">
        <v>198</v>
      </c>
      <c r="D140" s="9">
        <v>5822</v>
      </c>
      <c r="E140" s="9">
        <v>93.37</v>
      </c>
      <c r="F140" s="9">
        <v>0</v>
      </c>
      <c r="G140" s="9">
        <v>-5728.63</v>
      </c>
      <c r="H140" s="7">
        <f t="shared" si="41"/>
        <v>62.354075184748844</v>
      </c>
      <c r="I140" s="8" t="s">
        <v>318</v>
      </c>
      <c r="J140" s="9">
        <v>9548.7099999999991</v>
      </c>
      <c r="K140" s="9">
        <v>1120.43</v>
      </c>
      <c r="L140" s="9">
        <v>0</v>
      </c>
      <c r="M140" s="9">
        <v>-8428.2800000000007</v>
      </c>
      <c r="N140" s="7">
        <f t="shared" si="42"/>
        <v>8.522361950322642</v>
      </c>
      <c r="O140" s="8" t="s">
        <v>318</v>
      </c>
      <c r="P140" s="9">
        <v>1120.43</v>
      </c>
      <c r="Q140" s="9">
        <v>1120.43</v>
      </c>
      <c r="R140" s="9">
        <v>0</v>
      </c>
      <c r="S140" s="8" t="s">
        <v>318</v>
      </c>
      <c r="T140" s="9">
        <v>1120.43</v>
      </c>
      <c r="U140" s="9">
        <v>9548.7099999999991</v>
      </c>
      <c r="V140" s="8" t="s">
        <v>318</v>
      </c>
      <c r="W140" s="9">
        <v>0</v>
      </c>
      <c r="X140" s="9">
        <f t="shared" si="46"/>
        <v>9548.7099999999991</v>
      </c>
      <c r="Y140" s="9">
        <f t="shared" si="47"/>
        <v>-8428.2799999999988</v>
      </c>
      <c r="Z140" s="7">
        <f t="shared" si="44"/>
        <v>-7.5223619503226429</v>
      </c>
      <c r="AA140" s="8" t="s">
        <v>318</v>
      </c>
    </row>
    <row r="141" spans="1:27" hidden="1" outlineLevel="1" x14ac:dyDescent="0.25">
      <c r="A141" t="s">
        <v>318</v>
      </c>
      <c r="B141" s="8" t="s">
        <v>318</v>
      </c>
      <c r="C141" s="8" t="s">
        <v>199</v>
      </c>
      <c r="D141" s="9">
        <v>0</v>
      </c>
      <c r="E141" s="9">
        <v>32.01</v>
      </c>
      <c r="F141" s="9">
        <v>0</v>
      </c>
      <c r="G141" s="9">
        <v>32.01</v>
      </c>
      <c r="H141" s="7">
        <f t="shared" si="41"/>
        <v>0</v>
      </c>
      <c r="I141" s="8" t="s">
        <v>318</v>
      </c>
      <c r="J141" s="9">
        <v>0</v>
      </c>
      <c r="K141" s="9">
        <v>32.01</v>
      </c>
      <c r="L141" s="9">
        <v>0</v>
      </c>
      <c r="M141" s="9">
        <v>32.01</v>
      </c>
      <c r="N141" s="7">
        <f t="shared" si="42"/>
        <v>0</v>
      </c>
      <c r="O141" s="8" t="s">
        <v>318</v>
      </c>
      <c r="P141" s="9">
        <v>32.01</v>
      </c>
      <c r="Q141" s="9">
        <v>32.01</v>
      </c>
      <c r="R141" s="9">
        <v>0</v>
      </c>
      <c r="S141" s="8" t="s">
        <v>318</v>
      </c>
      <c r="T141" s="9">
        <v>32.01</v>
      </c>
      <c r="U141" s="9">
        <v>0</v>
      </c>
      <c r="V141" s="8" t="s">
        <v>318</v>
      </c>
      <c r="W141" s="9">
        <v>0</v>
      </c>
      <c r="X141" s="9">
        <f t="shared" si="46"/>
        <v>0</v>
      </c>
      <c r="Y141" s="9">
        <f t="shared" si="47"/>
        <v>32.01</v>
      </c>
      <c r="Z141" s="7">
        <f t="shared" si="44"/>
        <v>1</v>
      </c>
      <c r="AA141" s="8" t="s">
        <v>318</v>
      </c>
    </row>
    <row r="142" spans="1:27" hidden="1" outlineLevel="1" x14ac:dyDescent="0.25">
      <c r="A142" t="s">
        <v>318</v>
      </c>
      <c r="B142" s="8" t="s">
        <v>318</v>
      </c>
      <c r="C142" s="8" t="s">
        <v>200</v>
      </c>
      <c r="D142" s="9">
        <v>0</v>
      </c>
      <c r="E142" s="9">
        <v>0</v>
      </c>
      <c r="F142" s="9">
        <v>0</v>
      </c>
      <c r="G142" s="9">
        <v>0</v>
      </c>
      <c r="H142" s="7">
        <f t="shared" si="41"/>
        <v>0</v>
      </c>
      <c r="I142" s="8" t="s">
        <v>318</v>
      </c>
      <c r="J142" s="9">
        <v>3275.8</v>
      </c>
      <c r="K142" s="9">
        <v>0</v>
      </c>
      <c r="L142" s="9">
        <v>0</v>
      </c>
      <c r="M142" s="9">
        <v>-3275.8</v>
      </c>
      <c r="N142" s="7">
        <f t="shared" si="42"/>
        <v>0</v>
      </c>
      <c r="O142" s="8" t="s">
        <v>318</v>
      </c>
      <c r="P142" s="9">
        <v>0</v>
      </c>
      <c r="Q142" s="9">
        <v>0</v>
      </c>
      <c r="R142" s="9">
        <v>0</v>
      </c>
      <c r="S142" s="8" t="s">
        <v>318</v>
      </c>
      <c r="T142" s="9">
        <v>0</v>
      </c>
      <c r="U142" s="9">
        <v>3275.8</v>
      </c>
      <c r="V142" s="8" t="s">
        <v>318</v>
      </c>
      <c r="W142" s="9">
        <v>0</v>
      </c>
      <c r="X142" s="9">
        <f t="shared" si="46"/>
        <v>3275.8</v>
      </c>
      <c r="Y142" s="9">
        <f t="shared" si="47"/>
        <v>-3275.8</v>
      </c>
      <c r="Z142" s="7">
        <f t="shared" si="44"/>
        <v>0</v>
      </c>
      <c r="AA142" s="8" t="s">
        <v>318</v>
      </c>
    </row>
    <row r="143" spans="1:27" hidden="1" outlineLevel="1" x14ac:dyDescent="0.25">
      <c r="A143" t="s">
        <v>318</v>
      </c>
      <c r="B143" s="8" t="s">
        <v>318</v>
      </c>
      <c r="C143" s="8" t="s">
        <v>206</v>
      </c>
      <c r="D143" s="9">
        <v>0</v>
      </c>
      <c r="E143" s="9">
        <v>0</v>
      </c>
      <c r="F143" s="9">
        <v>0</v>
      </c>
      <c r="G143" s="9">
        <v>0</v>
      </c>
      <c r="H143" s="7">
        <f t="shared" si="41"/>
        <v>0</v>
      </c>
      <c r="I143" s="8" t="s">
        <v>318</v>
      </c>
      <c r="J143" s="9">
        <v>10100</v>
      </c>
      <c r="K143" s="9">
        <v>0</v>
      </c>
      <c r="L143" s="9">
        <v>0</v>
      </c>
      <c r="M143" s="9">
        <v>-10100</v>
      </c>
      <c r="N143" s="7">
        <f t="shared" si="42"/>
        <v>0</v>
      </c>
      <c r="O143" s="8" t="s">
        <v>318</v>
      </c>
      <c r="P143" s="9">
        <v>0</v>
      </c>
      <c r="Q143" s="9">
        <v>0</v>
      </c>
      <c r="R143" s="9">
        <v>0</v>
      </c>
      <c r="S143" s="8" t="s">
        <v>318</v>
      </c>
      <c r="T143" s="9">
        <v>0</v>
      </c>
      <c r="U143" s="9">
        <v>10100</v>
      </c>
      <c r="V143" s="8" t="s">
        <v>318</v>
      </c>
      <c r="W143" s="9">
        <v>0</v>
      </c>
      <c r="X143" s="9">
        <f t="shared" si="46"/>
        <v>10100</v>
      </c>
      <c r="Y143" s="9">
        <f t="shared" si="47"/>
        <v>-10100</v>
      </c>
      <c r="Z143" s="7">
        <f t="shared" si="44"/>
        <v>0</v>
      </c>
      <c r="AA143" s="8" t="s">
        <v>318</v>
      </c>
    </row>
    <row r="144" spans="1:27" hidden="1" outlineLevel="1" x14ac:dyDescent="0.25">
      <c r="A144" t="s">
        <v>318</v>
      </c>
      <c r="B144" s="8" t="s">
        <v>318</v>
      </c>
      <c r="C144" s="8" t="s">
        <v>201</v>
      </c>
      <c r="D144" s="9">
        <v>4052.14</v>
      </c>
      <c r="E144" s="9">
        <v>0</v>
      </c>
      <c r="F144" s="9">
        <v>0</v>
      </c>
      <c r="G144" s="9">
        <v>-4052.14</v>
      </c>
      <c r="H144" s="7">
        <f t="shared" si="41"/>
        <v>0</v>
      </c>
      <c r="I144" s="8" t="s">
        <v>318</v>
      </c>
      <c r="J144" s="9">
        <v>32848.879999999997</v>
      </c>
      <c r="K144" s="9">
        <v>14154.22</v>
      </c>
      <c r="L144" s="9">
        <v>0</v>
      </c>
      <c r="M144" s="9">
        <v>-18694.66</v>
      </c>
      <c r="N144" s="7">
        <f t="shared" si="42"/>
        <v>2.3207834836536381</v>
      </c>
      <c r="O144" s="8" t="s">
        <v>318</v>
      </c>
      <c r="P144" s="9">
        <v>14775.82</v>
      </c>
      <c r="Q144" s="9">
        <v>14154.22</v>
      </c>
      <c r="R144" s="9">
        <v>621.6</v>
      </c>
      <c r="S144" s="8" t="s">
        <v>318</v>
      </c>
      <c r="T144" s="9">
        <v>14154.22</v>
      </c>
      <c r="U144" s="9">
        <v>32848.879999999997</v>
      </c>
      <c r="V144" s="8" t="s">
        <v>318</v>
      </c>
      <c r="W144" s="9">
        <v>0</v>
      </c>
      <c r="X144" s="9">
        <f t="shared" si="46"/>
        <v>32848.879999999997</v>
      </c>
      <c r="Y144" s="9">
        <f t="shared" si="47"/>
        <v>-18694.659999999996</v>
      </c>
      <c r="Z144" s="7">
        <f t="shared" si="44"/>
        <v>-1.3207834836536381</v>
      </c>
      <c r="AA144" s="8" t="s">
        <v>318</v>
      </c>
    </row>
    <row r="145" spans="1:27" hidden="1" outlineLevel="1" x14ac:dyDescent="0.25">
      <c r="A145" t="s">
        <v>318</v>
      </c>
      <c r="B145" s="8" t="s">
        <v>318</v>
      </c>
      <c r="C145" s="8" t="s">
        <v>210</v>
      </c>
      <c r="D145" s="9">
        <v>0</v>
      </c>
      <c r="E145" s="9">
        <v>0</v>
      </c>
      <c r="F145" s="9">
        <v>0</v>
      </c>
      <c r="G145" s="9">
        <v>0</v>
      </c>
      <c r="H145" s="7">
        <f t="shared" si="41"/>
        <v>0</v>
      </c>
      <c r="I145" s="8" t="s">
        <v>318</v>
      </c>
      <c r="J145" s="9">
        <v>600</v>
      </c>
      <c r="K145" s="9">
        <v>0</v>
      </c>
      <c r="L145" s="9">
        <v>0</v>
      </c>
      <c r="M145" s="9">
        <v>-600</v>
      </c>
      <c r="N145" s="7">
        <f t="shared" si="42"/>
        <v>0</v>
      </c>
      <c r="O145" s="8" t="s">
        <v>318</v>
      </c>
      <c r="P145" s="9">
        <v>0</v>
      </c>
      <c r="Q145" s="9">
        <v>0</v>
      </c>
      <c r="R145" s="9">
        <v>0</v>
      </c>
      <c r="S145" s="8" t="s">
        <v>318</v>
      </c>
      <c r="T145" s="9">
        <v>0</v>
      </c>
      <c r="U145" s="9">
        <v>600</v>
      </c>
      <c r="V145" s="8" t="s">
        <v>318</v>
      </c>
      <c r="W145" s="9">
        <v>0</v>
      </c>
      <c r="X145" s="9">
        <f t="shared" si="46"/>
        <v>600</v>
      </c>
      <c r="Y145" s="9">
        <f t="shared" si="47"/>
        <v>-600</v>
      </c>
      <c r="Z145" s="7">
        <f t="shared" si="44"/>
        <v>0</v>
      </c>
      <c r="AA145" s="8" t="s">
        <v>318</v>
      </c>
    </row>
    <row r="146" spans="1:27" hidden="1" outlineLevel="1" x14ac:dyDescent="0.25">
      <c r="A146" t="s">
        <v>318</v>
      </c>
      <c r="B146" s="8" t="s">
        <v>318</v>
      </c>
      <c r="C146" s="8" t="s">
        <v>202</v>
      </c>
      <c r="D146" s="9">
        <v>0</v>
      </c>
      <c r="E146" s="9">
        <v>170.73</v>
      </c>
      <c r="F146" s="9">
        <v>0</v>
      </c>
      <c r="G146" s="9">
        <v>170.73</v>
      </c>
      <c r="H146" s="7">
        <f t="shared" si="41"/>
        <v>0</v>
      </c>
      <c r="I146" s="8" t="s">
        <v>318</v>
      </c>
      <c r="J146" s="9">
        <v>174.5</v>
      </c>
      <c r="K146" s="9">
        <v>170.73</v>
      </c>
      <c r="L146" s="9">
        <v>0</v>
      </c>
      <c r="M146" s="9">
        <v>-3.77</v>
      </c>
      <c r="N146" s="7">
        <f t="shared" si="42"/>
        <v>1.0220816493879226</v>
      </c>
      <c r="O146" s="8" t="s">
        <v>318</v>
      </c>
      <c r="P146" s="9">
        <v>170.73</v>
      </c>
      <c r="Q146" s="9">
        <v>170.73</v>
      </c>
      <c r="R146" s="9">
        <v>0</v>
      </c>
      <c r="S146" s="8" t="s">
        <v>318</v>
      </c>
      <c r="T146" s="9">
        <v>170.73</v>
      </c>
      <c r="U146" s="9">
        <v>174.5</v>
      </c>
      <c r="V146" s="8" t="s">
        <v>318</v>
      </c>
      <c r="W146" s="9">
        <v>0</v>
      </c>
      <c r="X146" s="9">
        <f t="shared" si="46"/>
        <v>174.5</v>
      </c>
      <c r="Y146" s="9">
        <f t="shared" si="47"/>
        <v>-3.7700000000000102</v>
      </c>
      <c r="Z146" s="7">
        <f t="shared" si="44"/>
        <v>-2.2081649387922512E-2</v>
      </c>
      <c r="AA146" s="8" t="s">
        <v>318</v>
      </c>
    </row>
    <row r="147" spans="1:27" hidden="1" outlineLevel="1" x14ac:dyDescent="0.25">
      <c r="A147" t="s">
        <v>318</v>
      </c>
      <c r="B147" s="8" t="s">
        <v>318</v>
      </c>
      <c r="C147" s="8" t="s">
        <v>203</v>
      </c>
      <c r="D147" s="9">
        <v>0</v>
      </c>
      <c r="E147" s="9">
        <v>46.68</v>
      </c>
      <c r="F147" s="9">
        <v>0</v>
      </c>
      <c r="G147" s="9">
        <v>46.68</v>
      </c>
      <c r="H147" s="7">
        <f t="shared" si="41"/>
        <v>0</v>
      </c>
      <c r="I147" s="8" t="s">
        <v>318</v>
      </c>
      <c r="J147" s="9">
        <v>1941.77</v>
      </c>
      <c r="K147" s="9">
        <v>560.22</v>
      </c>
      <c r="L147" s="9">
        <v>0</v>
      </c>
      <c r="M147" s="9">
        <v>-1381.55</v>
      </c>
      <c r="N147" s="7">
        <f t="shared" si="42"/>
        <v>3.4660847524186926</v>
      </c>
      <c r="O147" s="8" t="s">
        <v>318</v>
      </c>
      <c r="P147" s="9">
        <v>560.22</v>
      </c>
      <c r="Q147" s="9">
        <v>560.22</v>
      </c>
      <c r="R147" s="9">
        <v>0</v>
      </c>
      <c r="S147" s="8" t="s">
        <v>318</v>
      </c>
      <c r="T147" s="9">
        <v>560.22</v>
      </c>
      <c r="U147" s="9">
        <v>1941.77</v>
      </c>
      <c r="V147" s="8" t="s">
        <v>318</v>
      </c>
      <c r="W147" s="9">
        <v>0</v>
      </c>
      <c r="X147" s="9">
        <f t="shared" si="46"/>
        <v>1941.77</v>
      </c>
      <c r="Y147" s="9">
        <f t="shared" si="47"/>
        <v>-1381.55</v>
      </c>
      <c r="Z147" s="7">
        <f t="shared" si="44"/>
        <v>-2.4660847524186926</v>
      </c>
      <c r="AA147" s="8" t="s">
        <v>318</v>
      </c>
    </row>
    <row r="148" spans="1:27" hidden="1" outlineLevel="1" x14ac:dyDescent="0.25">
      <c r="A148" t="s">
        <v>318</v>
      </c>
      <c r="B148" s="8" t="s">
        <v>318</v>
      </c>
      <c r="C148" s="8" t="s">
        <v>204</v>
      </c>
      <c r="D148" s="9">
        <v>0</v>
      </c>
      <c r="E148" s="9">
        <v>0</v>
      </c>
      <c r="F148" s="9">
        <v>0</v>
      </c>
      <c r="G148" s="9">
        <v>0</v>
      </c>
      <c r="H148" s="7">
        <f t="shared" si="41"/>
        <v>0</v>
      </c>
      <c r="I148" s="8" t="s">
        <v>318</v>
      </c>
      <c r="J148" s="9">
        <v>27.71</v>
      </c>
      <c r="K148" s="9">
        <v>0</v>
      </c>
      <c r="L148" s="9">
        <v>0</v>
      </c>
      <c r="M148" s="9">
        <v>-27.71</v>
      </c>
      <c r="N148" s="7">
        <f t="shared" si="42"/>
        <v>0</v>
      </c>
      <c r="O148" s="8" t="s">
        <v>318</v>
      </c>
      <c r="P148" s="9">
        <v>0</v>
      </c>
      <c r="Q148" s="9">
        <v>0</v>
      </c>
      <c r="R148" s="9">
        <v>0</v>
      </c>
      <c r="S148" s="8" t="s">
        <v>318</v>
      </c>
      <c r="T148" s="9">
        <v>0</v>
      </c>
      <c r="U148" s="9">
        <v>27.71</v>
      </c>
      <c r="V148" s="8" t="s">
        <v>318</v>
      </c>
      <c r="W148" s="9">
        <v>0</v>
      </c>
      <c r="X148" s="9">
        <f t="shared" si="46"/>
        <v>27.71</v>
      </c>
      <c r="Y148" s="9">
        <f t="shared" si="47"/>
        <v>-27.71</v>
      </c>
      <c r="Z148" s="7">
        <f t="shared" si="44"/>
        <v>0</v>
      </c>
      <c r="AA148" s="8" t="s">
        <v>318</v>
      </c>
    </row>
    <row r="149" spans="1:27" collapsed="1" x14ac:dyDescent="0.25">
      <c r="A149" t="s">
        <v>318</v>
      </c>
      <c r="B149" s="25" t="s">
        <v>212</v>
      </c>
      <c r="C149" s="25"/>
      <c r="D149" s="16">
        <f>SUM(D150:D156)</f>
        <v>190</v>
      </c>
      <c r="E149" s="16">
        <f>SUM(E150:E156)</f>
        <v>3153.05</v>
      </c>
      <c r="F149" s="16">
        <f>SUM(F150:F156)</f>
        <v>0</v>
      </c>
      <c r="G149" s="16">
        <f>SUM(G150:G156)</f>
        <v>2963.05</v>
      </c>
      <c r="H149" s="17">
        <f t="shared" si="41"/>
        <v>6.0259114191021389E-2</v>
      </c>
      <c r="I149" s="15" t="s">
        <v>318</v>
      </c>
      <c r="J149" s="16">
        <f>SUM(J150:J156)</f>
        <v>88592.25</v>
      </c>
      <c r="K149" s="16">
        <f>SUM(K150:K156)</f>
        <v>49672.6</v>
      </c>
      <c r="L149" s="16">
        <f>SUM(L150:L156)</f>
        <v>0</v>
      </c>
      <c r="M149" s="16">
        <f>SUM(M150:M156)</f>
        <v>-38919.649999999994</v>
      </c>
      <c r="N149" s="17">
        <f t="shared" si="42"/>
        <v>1.7835235119562898</v>
      </c>
      <c r="O149" s="15" t="s">
        <v>318</v>
      </c>
      <c r="P149" s="16">
        <f>SUM(P150:P156)</f>
        <v>11836</v>
      </c>
      <c r="Q149" s="16">
        <f>SUM(Q150:Q156)</f>
        <v>49672.6</v>
      </c>
      <c r="R149" s="16">
        <f>SUM(R150:R156)</f>
        <v>-37836.6</v>
      </c>
      <c r="S149" s="15" t="s">
        <v>318</v>
      </c>
      <c r="T149" s="16">
        <f t="shared" ref="T149:Y149" si="48">SUM(T150:T156)</f>
        <v>49672.6</v>
      </c>
      <c r="U149" s="16">
        <f t="shared" si="48"/>
        <v>88592.25</v>
      </c>
      <c r="V149" s="16">
        <f t="shared" si="48"/>
        <v>0</v>
      </c>
      <c r="W149" s="16">
        <f t="shared" si="48"/>
        <v>0</v>
      </c>
      <c r="X149" s="16">
        <f t="shared" si="48"/>
        <v>88592.25</v>
      </c>
      <c r="Y149" s="16">
        <f t="shared" si="48"/>
        <v>-38919.65</v>
      </c>
      <c r="Z149" s="17">
        <f t="shared" si="44"/>
        <v>-0.78352351195628989</v>
      </c>
      <c r="AA149" s="16"/>
    </row>
    <row r="150" spans="1:27" hidden="1" outlineLevel="1" x14ac:dyDescent="0.25">
      <c r="A150" t="s">
        <v>318</v>
      </c>
      <c r="B150" s="8" t="s">
        <v>318</v>
      </c>
      <c r="C150" s="8" t="s">
        <v>213</v>
      </c>
      <c r="D150" s="9">
        <v>0</v>
      </c>
      <c r="E150" s="9">
        <v>3153.05</v>
      </c>
      <c r="F150" s="9">
        <v>0</v>
      </c>
      <c r="G150" s="9">
        <v>3153.05</v>
      </c>
      <c r="H150" s="7">
        <f t="shared" si="41"/>
        <v>0</v>
      </c>
      <c r="I150" s="8" t="s">
        <v>318</v>
      </c>
      <c r="J150" s="9">
        <v>70047.97</v>
      </c>
      <c r="K150" s="9">
        <v>37836.6</v>
      </c>
      <c r="L150" s="9">
        <v>0</v>
      </c>
      <c r="M150" s="9">
        <v>-32211.37</v>
      </c>
      <c r="N150" s="7">
        <f t="shared" si="42"/>
        <v>1.8513283434558074</v>
      </c>
      <c r="O150" s="8" t="s">
        <v>318</v>
      </c>
      <c r="P150" s="9">
        <v>0</v>
      </c>
      <c r="Q150" s="9">
        <v>37836.6</v>
      </c>
      <c r="R150" s="9">
        <v>-37836.6</v>
      </c>
      <c r="S150" s="8" t="s">
        <v>318</v>
      </c>
      <c r="T150" s="9">
        <v>37836.6</v>
      </c>
      <c r="U150" s="9">
        <v>70047.97</v>
      </c>
      <c r="V150" s="8" t="s">
        <v>318</v>
      </c>
      <c r="W150" s="9">
        <v>0</v>
      </c>
      <c r="X150" s="9">
        <f t="shared" ref="X150:X156" si="49">U150+IF(V150 = "", 0, V150)+W150</f>
        <v>70047.97</v>
      </c>
      <c r="Y150" s="9">
        <f t="shared" ref="Y150:Y156" si="50">T150-X150</f>
        <v>-32211.370000000003</v>
      </c>
      <c r="Z150" s="7">
        <f t="shared" si="44"/>
        <v>-0.85132834345580743</v>
      </c>
      <c r="AA150" s="8" t="s">
        <v>318</v>
      </c>
    </row>
    <row r="151" spans="1:27" hidden="1" outlineLevel="1" x14ac:dyDescent="0.25">
      <c r="A151" t="s">
        <v>318</v>
      </c>
      <c r="B151" s="8" t="s">
        <v>318</v>
      </c>
      <c r="C151" s="8" t="s">
        <v>214</v>
      </c>
      <c r="D151" s="9">
        <v>0</v>
      </c>
      <c r="E151" s="9">
        <v>0</v>
      </c>
      <c r="F151" s="9">
        <v>0</v>
      </c>
      <c r="G151" s="9">
        <v>0</v>
      </c>
      <c r="H151" s="7">
        <f t="shared" si="41"/>
        <v>0</v>
      </c>
      <c r="I151" s="8" t="s">
        <v>318</v>
      </c>
      <c r="J151" s="9">
        <v>1112.58</v>
      </c>
      <c r="K151" s="9">
        <v>0</v>
      </c>
      <c r="L151" s="9">
        <v>0</v>
      </c>
      <c r="M151" s="9">
        <v>-1112.58</v>
      </c>
      <c r="N151" s="7">
        <f t="shared" si="42"/>
        <v>0</v>
      </c>
      <c r="O151" s="8" t="s">
        <v>318</v>
      </c>
      <c r="P151" s="9">
        <v>0</v>
      </c>
      <c r="Q151" s="9">
        <v>0</v>
      </c>
      <c r="R151" s="9">
        <v>0</v>
      </c>
      <c r="S151" s="8" t="s">
        <v>318</v>
      </c>
      <c r="T151" s="9">
        <v>0</v>
      </c>
      <c r="U151" s="9">
        <v>1112.58</v>
      </c>
      <c r="V151" s="8" t="s">
        <v>318</v>
      </c>
      <c r="W151" s="9">
        <v>0</v>
      </c>
      <c r="X151" s="9">
        <f t="shared" si="49"/>
        <v>1112.58</v>
      </c>
      <c r="Y151" s="9">
        <f t="shared" si="50"/>
        <v>-1112.58</v>
      </c>
      <c r="Z151" s="7">
        <f t="shared" si="44"/>
        <v>0</v>
      </c>
      <c r="AA151" s="8" t="s">
        <v>318</v>
      </c>
    </row>
    <row r="152" spans="1:27" hidden="1" outlineLevel="1" x14ac:dyDescent="0.25">
      <c r="A152" t="s">
        <v>318</v>
      </c>
      <c r="B152" s="8" t="s">
        <v>318</v>
      </c>
      <c r="C152" s="8" t="s">
        <v>219</v>
      </c>
      <c r="D152" s="9">
        <v>0</v>
      </c>
      <c r="E152" s="9">
        <v>0</v>
      </c>
      <c r="F152" s="9">
        <v>0</v>
      </c>
      <c r="G152" s="9">
        <v>0</v>
      </c>
      <c r="H152" s="7">
        <f t="shared" si="41"/>
        <v>0</v>
      </c>
      <c r="I152" s="8" t="s">
        <v>318</v>
      </c>
      <c r="J152" s="9">
        <v>568.20000000000005</v>
      </c>
      <c r="K152" s="9">
        <v>0</v>
      </c>
      <c r="L152" s="9">
        <v>0</v>
      </c>
      <c r="M152" s="9">
        <v>-568.20000000000005</v>
      </c>
      <c r="N152" s="7">
        <f t="shared" si="42"/>
        <v>0</v>
      </c>
      <c r="O152" s="8" t="s">
        <v>318</v>
      </c>
      <c r="P152" s="9">
        <v>0</v>
      </c>
      <c r="Q152" s="9">
        <v>0</v>
      </c>
      <c r="R152" s="9">
        <v>0</v>
      </c>
      <c r="S152" s="8" t="s">
        <v>318</v>
      </c>
      <c r="T152" s="9">
        <v>0</v>
      </c>
      <c r="U152" s="9">
        <v>568.20000000000005</v>
      </c>
      <c r="V152" s="8" t="s">
        <v>318</v>
      </c>
      <c r="W152" s="9">
        <v>0</v>
      </c>
      <c r="X152" s="9">
        <f t="shared" si="49"/>
        <v>568.20000000000005</v>
      </c>
      <c r="Y152" s="9">
        <f t="shared" si="50"/>
        <v>-568.20000000000005</v>
      </c>
      <c r="Z152" s="7">
        <f t="shared" si="44"/>
        <v>0</v>
      </c>
      <c r="AA152" s="8" t="s">
        <v>318</v>
      </c>
    </row>
    <row r="153" spans="1:27" hidden="1" outlineLevel="1" x14ac:dyDescent="0.25">
      <c r="A153" t="s">
        <v>318</v>
      </c>
      <c r="B153" s="8" t="s">
        <v>318</v>
      </c>
      <c r="C153" s="8" t="s">
        <v>220</v>
      </c>
      <c r="D153" s="9">
        <v>0</v>
      </c>
      <c r="E153" s="9">
        <v>0</v>
      </c>
      <c r="F153" s="9">
        <v>0</v>
      </c>
      <c r="G153" s="9">
        <v>0</v>
      </c>
      <c r="H153" s="7">
        <f t="shared" si="41"/>
        <v>0</v>
      </c>
      <c r="I153" s="8" t="s">
        <v>318</v>
      </c>
      <c r="J153" s="9">
        <v>4215.5</v>
      </c>
      <c r="K153" s="9">
        <v>0</v>
      </c>
      <c r="L153" s="9">
        <v>0</v>
      </c>
      <c r="M153" s="9">
        <v>-4215.5</v>
      </c>
      <c r="N153" s="7">
        <f t="shared" si="42"/>
        <v>0</v>
      </c>
      <c r="O153" s="8" t="s">
        <v>318</v>
      </c>
      <c r="P153" s="9">
        <v>0</v>
      </c>
      <c r="Q153" s="9">
        <v>0</v>
      </c>
      <c r="R153" s="9">
        <v>0</v>
      </c>
      <c r="S153" s="8" t="s">
        <v>318</v>
      </c>
      <c r="T153" s="9">
        <v>0</v>
      </c>
      <c r="U153" s="9">
        <v>4215.5</v>
      </c>
      <c r="V153" s="8" t="s">
        <v>318</v>
      </c>
      <c r="W153" s="9">
        <v>0</v>
      </c>
      <c r="X153" s="9">
        <f t="shared" si="49"/>
        <v>4215.5</v>
      </c>
      <c r="Y153" s="9">
        <f t="shared" si="50"/>
        <v>-4215.5</v>
      </c>
      <c r="Z153" s="7">
        <f t="shared" si="44"/>
        <v>0</v>
      </c>
      <c r="AA153" s="8" t="s">
        <v>318</v>
      </c>
    </row>
    <row r="154" spans="1:27" hidden="1" outlineLevel="1" x14ac:dyDescent="0.25">
      <c r="A154" t="s">
        <v>318</v>
      </c>
      <c r="B154" s="8" t="s">
        <v>318</v>
      </c>
      <c r="C154" s="8" t="s">
        <v>215</v>
      </c>
      <c r="D154" s="9">
        <v>190</v>
      </c>
      <c r="E154" s="9">
        <v>0</v>
      </c>
      <c r="F154" s="9">
        <v>0</v>
      </c>
      <c r="G154" s="9">
        <v>-190</v>
      </c>
      <c r="H154" s="7">
        <f t="shared" si="41"/>
        <v>0</v>
      </c>
      <c r="I154" s="8" t="s">
        <v>318</v>
      </c>
      <c r="J154" s="9">
        <v>718</v>
      </c>
      <c r="K154" s="9">
        <v>0</v>
      </c>
      <c r="L154" s="9">
        <v>0</v>
      </c>
      <c r="M154" s="9">
        <v>-718</v>
      </c>
      <c r="N154" s="7">
        <f t="shared" si="42"/>
        <v>0</v>
      </c>
      <c r="O154" s="8" t="s">
        <v>318</v>
      </c>
      <c r="P154" s="9">
        <v>0</v>
      </c>
      <c r="Q154" s="9">
        <v>0</v>
      </c>
      <c r="R154" s="9">
        <v>0</v>
      </c>
      <c r="S154" s="8" t="s">
        <v>318</v>
      </c>
      <c r="T154" s="9">
        <v>0</v>
      </c>
      <c r="U154" s="9">
        <v>718</v>
      </c>
      <c r="V154" s="8" t="s">
        <v>318</v>
      </c>
      <c r="W154" s="9">
        <v>0</v>
      </c>
      <c r="X154" s="9">
        <f t="shared" si="49"/>
        <v>718</v>
      </c>
      <c r="Y154" s="9">
        <f t="shared" si="50"/>
        <v>-718</v>
      </c>
      <c r="Z154" s="7">
        <f t="shared" si="44"/>
        <v>0</v>
      </c>
      <c r="AA154" s="8" t="s">
        <v>318</v>
      </c>
    </row>
    <row r="155" spans="1:27" hidden="1" outlineLevel="1" x14ac:dyDescent="0.25">
      <c r="A155" t="s">
        <v>318</v>
      </c>
      <c r="B155" s="8" t="s">
        <v>318</v>
      </c>
      <c r="C155" s="8" t="s">
        <v>216</v>
      </c>
      <c r="D155" s="9">
        <v>0</v>
      </c>
      <c r="E155" s="9">
        <v>0</v>
      </c>
      <c r="F155" s="9">
        <v>0</v>
      </c>
      <c r="G155" s="9">
        <v>0</v>
      </c>
      <c r="H155" s="7">
        <f t="shared" si="41"/>
        <v>0</v>
      </c>
      <c r="I155" s="8" t="s">
        <v>318</v>
      </c>
      <c r="J155" s="9">
        <v>10950</v>
      </c>
      <c r="K155" s="9">
        <v>10800</v>
      </c>
      <c r="L155" s="9">
        <v>0</v>
      </c>
      <c r="M155" s="9">
        <v>-150</v>
      </c>
      <c r="N155" s="7">
        <f t="shared" si="42"/>
        <v>1.0138888888888888</v>
      </c>
      <c r="O155" s="8" t="s">
        <v>318</v>
      </c>
      <c r="P155" s="9">
        <v>10800</v>
      </c>
      <c r="Q155" s="9">
        <v>10800</v>
      </c>
      <c r="R155" s="9">
        <v>0</v>
      </c>
      <c r="S155" s="8" t="s">
        <v>318</v>
      </c>
      <c r="T155" s="9">
        <v>10800</v>
      </c>
      <c r="U155" s="9">
        <v>10950</v>
      </c>
      <c r="V155" s="8" t="s">
        <v>318</v>
      </c>
      <c r="W155" s="9">
        <v>0</v>
      </c>
      <c r="X155" s="9">
        <f t="shared" si="49"/>
        <v>10950</v>
      </c>
      <c r="Y155" s="9">
        <f t="shared" si="50"/>
        <v>-150</v>
      </c>
      <c r="Z155" s="7">
        <f t="shared" si="44"/>
        <v>-1.3888888888888888E-2</v>
      </c>
      <c r="AA155" s="8" t="s">
        <v>318</v>
      </c>
    </row>
    <row r="156" spans="1:27" hidden="1" outlineLevel="1" x14ac:dyDescent="0.25">
      <c r="A156" t="s">
        <v>318</v>
      </c>
      <c r="B156" s="8" t="s">
        <v>318</v>
      </c>
      <c r="C156" s="8" t="s">
        <v>217</v>
      </c>
      <c r="D156" s="9">
        <v>0</v>
      </c>
      <c r="E156" s="9">
        <v>0</v>
      </c>
      <c r="F156" s="9">
        <v>0</v>
      </c>
      <c r="G156" s="9">
        <v>0</v>
      </c>
      <c r="H156" s="7">
        <f t="shared" si="41"/>
        <v>0</v>
      </c>
      <c r="I156" s="8" t="s">
        <v>318</v>
      </c>
      <c r="J156" s="9">
        <v>980</v>
      </c>
      <c r="K156" s="9">
        <v>1036</v>
      </c>
      <c r="L156" s="9">
        <v>0</v>
      </c>
      <c r="M156" s="9">
        <v>56</v>
      </c>
      <c r="N156" s="7">
        <f t="shared" si="42"/>
        <v>0.94594594594594594</v>
      </c>
      <c r="O156" s="8" t="s">
        <v>318</v>
      </c>
      <c r="P156" s="9">
        <v>1036</v>
      </c>
      <c r="Q156" s="9">
        <v>1036</v>
      </c>
      <c r="R156" s="9">
        <v>0</v>
      </c>
      <c r="S156" s="8" t="s">
        <v>318</v>
      </c>
      <c r="T156" s="9">
        <v>1036</v>
      </c>
      <c r="U156" s="9">
        <v>980</v>
      </c>
      <c r="V156" s="8" t="s">
        <v>318</v>
      </c>
      <c r="W156" s="9">
        <v>0</v>
      </c>
      <c r="X156" s="9">
        <f t="shared" si="49"/>
        <v>980</v>
      </c>
      <c r="Y156" s="9">
        <f t="shared" si="50"/>
        <v>56</v>
      </c>
      <c r="Z156" s="7">
        <f t="shared" si="44"/>
        <v>5.4054054054054057E-2</v>
      </c>
      <c r="AA156" s="8" t="s">
        <v>318</v>
      </c>
    </row>
    <row r="157" spans="1:27" collapsed="1" x14ac:dyDescent="0.25">
      <c r="A157" t="s">
        <v>318</v>
      </c>
      <c r="B157" s="25" t="s">
        <v>222</v>
      </c>
      <c r="C157" s="25"/>
      <c r="D157" s="16">
        <f>SUM(D158:D161)</f>
        <v>0</v>
      </c>
      <c r="E157" s="16">
        <f>SUM(E158:E161)</f>
        <v>0</v>
      </c>
      <c r="F157" s="16">
        <f>SUM(F158:F161)</f>
        <v>0</v>
      </c>
      <c r="G157" s="16">
        <f>SUM(G158:G161)</f>
        <v>0</v>
      </c>
      <c r="H157" s="17">
        <f t="shared" si="41"/>
        <v>0</v>
      </c>
      <c r="I157" s="15" t="s">
        <v>318</v>
      </c>
      <c r="J157" s="16">
        <f>SUM(J158:J161)</f>
        <v>49296.659999999996</v>
      </c>
      <c r="K157" s="16">
        <f>SUM(K158:K161)</f>
        <v>44354</v>
      </c>
      <c r="L157" s="16">
        <f>SUM(L158:L161)</f>
        <v>0</v>
      </c>
      <c r="M157" s="16">
        <f>SUM(M158:M161)</f>
        <v>-4942.6600000000008</v>
      </c>
      <c r="N157" s="17">
        <f t="shared" si="42"/>
        <v>1.1114366235288813</v>
      </c>
      <c r="O157" s="15" t="s">
        <v>318</v>
      </c>
      <c r="P157" s="16">
        <f>SUM(P158:P161)</f>
        <v>13872</v>
      </c>
      <c r="Q157" s="16">
        <f>SUM(Q158:Q161)</f>
        <v>44354</v>
      </c>
      <c r="R157" s="16">
        <f>SUM(R158:R161)</f>
        <v>-30482</v>
      </c>
      <c r="S157" s="15" t="s">
        <v>318</v>
      </c>
      <c r="T157" s="16">
        <f t="shared" ref="T157:Y157" si="51">SUM(T158:T161)</f>
        <v>44354</v>
      </c>
      <c r="U157" s="16">
        <f t="shared" si="51"/>
        <v>49296.659999999996</v>
      </c>
      <c r="V157" s="16">
        <f t="shared" si="51"/>
        <v>0</v>
      </c>
      <c r="W157" s="16">
        <f t="shared" si="51"/>
        <v>0</v>
      </c>
      <c r="X157" s="16">
        <f t="shared" si="51"/>
        <v>49296.659999999996</v>
      </c>
      <c r="Y157" s="16">
        <f t="shared" si="51"/>
        <v>-4942.6600000000008</v>
      </c>
      <c r="Z157" s="17">
        <f t="shared" si="44"/>
        <v>-0.11143662352888128</v>
      </c>
      <c r="AA157" s="16"/>
    </row>
    <row r="158" spans="1:27" hidden="1" outlineLevel="1" x14ac:dyDescent="0.25">
      <c r="A158" t="s">
        <v>318</v>
      </c>
      <c r="B158" s="8" t="s">
        <v>318</v>
      </c>
      <c r="C158" s="8" t="s">
        <v>223</v>
      </c>
      <c r="D158" s="9">
        <v>0</v>
      </c>
      <c r="E158" s="9">
        <v>0</v>
      </c>
      <c r="F158" s="9">
        <v>0</v>
      </c>
      <c r="G158" s="9">
        <v>0</v>
      </c>
      <c r="H158" s="7">
        <f t="shared" si="41"/>
        <v>0</v>
      </c>
      <c r="I158" s="8" t="s">
        <v>318</v>
      </c>
      <c r="J158" s="9">
        <v>11440</v>
      </c>
      <c r="K158" s="9">
        <v>9000</v>
      </c>
      <c r="L158" s="9">
        <v>0</v>
      </c>
      <c r="M158" s="9">
        <v>-2440</v>
      </c>
      <c r="N158" s="7">
        <f t="shared" si="42"/>
        <v>1.2711111111111111</v>
      </c>
      <c r="O158" s="8" t="s">
        <v>318</v>
      </c>
      <c r="P158" s="9">
        <v>2836</v>
      </c>
      <c r="Q158" s="9">
        <v>9000</v>
      </c>
      <c r="R158" s="9">
        <v>-6164</v>
      </c>
      <c r="S158" s="8" t="s">
        <v>318</v>
      </c>
      <c r="T158" s="9">
        <v>9000</v>
      </c>
      <c r="U158" s="9">
        <v>11440</v>
      </c>
      <c r="V158" s="8" t="s">
        <v>318</v>
      </c>
      <c r="W158" s="9">
        <v>0</v>
      </c>
      <c r="X158" s="9">
        <f>U158+IF(V158 = "", 0, V158)+W158</f>
        <v>11440</v>
      </c>
      <c r="Y158" s="9">
        <f>T158-X158</f>
        <v>-2440</v>
      </c>
      <c r="Z158" s="7">
        <f t="shared" si="44"/>
        <v>-0.27111111111111114</v>
      </c>
      <c r="AA158" s="8" t="s">
        <v>318</v>
      </c>
    </row>
    <row r="159" spans="1:27" hidden="1" outlineLevel="1" x14ac:dyDescent="0.25">
      <c r="A159" t="s">
        <v>318</v>
      </c>
      <c r="B159" s="8" t="s">
        <v>318</v>
      </c>
      <c r="C159" s="8" t="s">
        <v>224</v>
      </c>
      <c r="D159" s="9">
        <v>0</v>
      </c>
      <c r="E159" s="9">
        <v>0</v>
      </c>
      <c r="F159" s="9">
        <v>0</v>
      </c>
      <c r="G159" s="9">
        <v>0</v>
      </c>
      <c r="H159" s="7">
        <f t="shared" si="41"/>
        <v>0</v>
      </c>
      <c r="I159" s="8" t="s">
        <v>318</v>
      </c>
      <c r="J159" s="9">
        <v>35010.61</v>
      </c>
      <c r="K159" s="9">
        <v>32515</v>
      </c>
      <c r="L159" s="9">
        <v>0</v>
      </c>
      <c r="M159" s="9">
        <v>-2495.61</v>
      </c>
      <c r="N159" s="7">
        <f t="shared" si="42"/>
        <v>1.0767525757342764</v>
      </c>
      <c r="O159" s="8" t="s">
        <v>318</v>
      </c>
      <c r="P159" s="9">
        <v>10000</v>
      </c>
      <c r="Q159" s="9">
        <v>32515</v>
      </c>
      <c r="R159" s="9">
        <v>-22515</v>
      </c>
      <c r="S159" s="8" t="s">
        <v>318</v>
      </c>
      <c r="T159" s="9">
        <v>32515</v>
      </c>
      <c r="U159" s="9">
        <v>35010.61</v>
      </c>
      <c r="V159" s="8" t="s">
        <v>318</v>
      </c>
      <c r="W159" s="9">
        <v>0</v>
      </c>
      <c r="X159" s="9">
        <f>U159+IF(V159 = "", 0, V159)+W159</f>
        <v>35010.61</v>
      </c>
      <c r="Y159" s="9">
        <f>T159-X159</f>
        <v>-2495.6100000000006</v>
      </c>
      <c r="Z159" s="7">
        <f t="shared" si="44"/>
        <v>-7.6752575734276504E-2</v>
      </c>
      <c r="AA159" s="8" t="s">
        <v>318</v>
      </c>
    </row>
    <row r="160" spans="1:27" hidden="1" outlineLevel="1" x14ac:dyDescent="0.25">
      <c r="A160" t="s">
        <v>318</v>
      </c>
      <c r="B160" s="8" t="s">
        <v>318</v>
      </c>
      <c r="C160" s="8" t="s">
        <v>225</v>
      </c>
      <c r="D160" s="9">
        <v>0</v>
      </c>
      <c r="E160" s="9">
        <v>0</v>
      </c>
      <c r="F160" s="9">
        <v>0</v>
      </c>
      <c r="G160" s="9">
        <v>0</v>
      </c>
      <c r="H160" s="7">
        <f t="shared" si="41"/>
        <v>0</v>
      </c>
      <c r="I160" s="8" t="s">
        <v>318</v>
      </c>
      <c r="J160" s="9">
        <v>2839.2</v>
      </c>
      <c r="K160" s="9">
        <v>2839</v>
      </c>
      <c r="L160" s="9">
        <v>0</v>
      </c>
      <c r="M160" s="9">
        <v>-0.2</v>
      </c>
      <c r="N160" s="7">
        <f t="shared" si="42"/>
        <v>1.0000704473406128</v>
      </c>
      <c r="O160" s="8" t="s">
        <v>318</v>
      </c>
      <c r="P160" s="9">
        <v>1036</v>
      </c>
      <c r="Q160" s="9">
        <v>2839</v>
      </c>
      <c r="R160" s="9">
        <v>-1803</v>
      </c>
      <c r="S160" s="8" t="s">
        <v>318</v>
      </c>
      <c r="T160" s="9">
        <v>2839</v>
      </c>
      <c r="U160" s="9">
        <v>2839.2</v>
      </c>
      <c r="V160" s="8" t="s">
        <v>318</v>
      </c>
      <c r="W160" s="9">
        <v>0</v>
      </c>
      <c r="X160" s="9">
        <f>U160+IF(V160 = "", 0, V160)+W160</f>
        <v>2839.2</v>
      </c>
      <c r="Y160" s="9">
        <f>T160-X160</f>
        <v>-0.1999999999998181</v>
      </c>
      <c r="Z160" s="7">
        <f t="shared" si="44"/>
        <v>-7.044734061282779E-5</v>
      </c>
      <c r="AA160" s="8" t="s">
        <v>318</v>
      </c>
    </row>
    <row r="161" spans="1:27" hidden="1" outlineLevel="1" x14ac:dyDescent="0.25">
      <c r="A161" t="s">
        <v>318</v>
      </c>
      <c r="B161" s="8" t="s">
        <v>318</v>
      </c>
      <c r="C161" s="8" t="s">
        <v>226</v>
      </c>
      <c r="D161" s="9">
        <v>0</v>
      </c>
      <c r="E161" s="9">
        <v>0</v>
      </c>
      <c r="F161" s="9">
        <v>0</v>
      </c>
      <c r="G161" s="9">
        <v>0</v>
      </c>
      <c r="H161" s="7">
        <f t="shared" ref="H161:H192" si="52">IF(E161&lt;&gt;0, (D161+F161)/E161, 0)</f>
        <v>0</v>
      </c>
      <c r="I161" s="8" t="s">
        <v>318</v>
      </c>
      <c r="J161" s="9">
        <v>6.85</v>
      </c>
      <c r="K161" s="9">
        <v>0</v>
      </c>
      <c r="L161" s="9">
        <v>0</v>
      </c>
      <c r="M161" s="9">
        <v>-6.85</v>
      </c>
      <c r="N161" s="7">
        <f t="shared" ref="N161:N192" si="53">IF(K161&lt;&gt;0, (J161+L161)/K161, 0)</f>
        <v>0</v>
      </c>
      <c r="O161" s="8" t="s">
        <v>318</v>
      </c>
      <c r="P161" s="9">
        <v>0</v>
      </c>
      <c r="Q161" s="9">
        <v>0</v>
      </c>
      <c r="R161" s="9">
        <v>0</v>
      </c>
      <c r="S161" s="8" t="s">
        <v>318</v>
      </c>
      <c r="T161" s="9">
        <v>0</v>
      </c>
      <c r="U161" s="9">
        <v>6.85</v>
      </c>
      <c r="V161" s="8" t="s">
        <v>318</v>
      </c>
      <c r="W161" s="9">
        <v>0</v>
      </c>
      <c r="X161" s="9">
        <f>U161+IF(V161 = "", 0, V161)+W161</f>
        <v>6.85</v>
      </c>
      <c r="Y161" s="9">
        <f>T161-X161</f>
        <v>-6.85</v>
      </c>
      <c r="Z161" s="7">
        <f t="shared" ref="Z161:Z192" si="54">IF(T161&lt;&gt;0, Y161/T161, 0)</f>
        <v>0</v>
      </c>
      <c r="AA161" s="8" t="s">
        <v>318</v>
      </c>
    </row>
    <row r="162" spans="1:27" collapsed="1" x14ac:dyDescent="0.25">
      <c r="A162" t="s">
        <v>318</v>
      </c>
      <c r="B162" s="25" t="s">
        <v>228</v>
      </c>
      <c r="C162" s="25"/>
      <c r="D162" s="16">
        <f>SUM(D163:D171)</f>
        <v>12021.55</v>
      </c>
      <c r="E162" s="16">
        <f>SUM(E163:E171)</f>
        <v>0</v>
      </c>
      <c r="F162" s="16">
        <f>SUM(F163:F171)</f>
        <v>0</v>
      </c>
      <c r="G162" s="16">
        <f>SUM(G163:G171)</f>
        <v>-12021.55</v>
      </c>
      <c r="H162" s="17">
        <f t="shared" si="52"/>
        <v>0</v>
      </c>
      <c r="I162" s="15" t="s">
        <v>318</v>
      </c>
      <c r="J162" s="16">
        <f>SUM(J163:J171)</f>
        <v>42520.959999999999</v>
      </c>
      <c r="K162" s="16">
        <f>SUM(K163:K171)</f>
        <v>21139.85</v>
      </c>
      <c r="L162" s="16">
        <f>SUM(L163:L171)</f>
        <v>0</v>
      </c>
      <c r="M162" s="16">
        <f>SUM(M163:M171)</f>
        <v>-21381.11</v>
      </c>
      <c r="N162" s="17">
        <f t="shared" si="53"/>
        <v>2.0114125691525722</v>
      </c>
      <c r="O162" s="15" t="s">
        <v>318</v>
      </c>
      <c r="P162" s="16">
        <f>SUM(P163:P171)</f>
        <v>16107.26</v>
      </c>
      <c r="Q162" s="16">
        <f>SUM(Q163:Q171)</f>
        <v>21139.85</v>
      </c>
      <c r="R162" s="16">
        <f>SUM(R163:R171)</f>
        <v>-5032.59</v>
      </c>
      <c r="S162" s="15" t="s">
        <v>318</v>
      </c>
      <c r="T162" s="16">
        <f t="shared" ref="T162:Y162" si="55">SUM(T163:T171)</f>
        <v>21139.85</v>
      </c>
      <c r="U162" s="16">
        <f t="shared" si="55"/>
        <v>42520.959999999999</v>
      </c>
      <c r="V162" s="16">
        <f t="shared" si="55"/>
        <v>0</v>
      </c>
      <c r="W162" s="16">
        <f t="shared" si="55"/>
        <v>0</v>
      </c>
      <c r="X162" s="16">
        <f t="shared" si="55"/>
        <v>42520.959999999999</v>
      </c>
      <c r="Y162" s="16">
        <f t="shared" si="55"/>
        <v>-21381.109999999997</v>
      </c>
      <c r="Z162" s="17">
        <f t="shared" si="54"/>
        <v>-1.0114125691525719</v>
      </c>
      <c r="AA162" s="16"/>
    </row>
    <row r="163" spans="1:27" hidden="1" outlineLevel="1" x14ac:dyDescent="0.25">
      <c r="A163" t="s">
        <v>318</v>
      </c>
      <c r="B163" s="8" t="s">
        <v>318</v>
      </c>
      <c r="C163" s="8" t="s">
        <v>238</v>
      </c>
      <c r="D163" s="9">
        <v>0</v>
      </c>
      <c r="E163" s="9">
        <v>0</v>
      </c>
      <c r="F163" s="9">
        <v>0</v>
      </c>
      <c r="G163" s="9">
        <v>0</v>
      </c>
      <c r="H163" s="7">
        <f t="shared" si="52"/>
        <v>0</v>
      </c>
      <c r="I163" s="8" t="s">
        <v>318</v>
      </c>
      <c r="J163" s="9">
        <v>10809.97</v>
      </c>
      <c r="K163" s="9">
        <v>0</v>
      </c>
      <c r="L163" s="9">
        <v>0</v>
      </c>
      <c r="M163" s="9">
        <v>-10809.97</v>
      </c>
      <c r="N163" s="7">
        <f t="shared" si="53"/>
        <v>0</v>
      </c>
      <c r="O163" s="8" t="s">
        <v>318</v>
      </c>
      <c r="P163" s="9">
        <v>0</v>
      </c>
      <c r="Q163" s="9">
        <v>0</v>
      </c>
      <c r="R163" s="9">
        <v>0</v>
      </c>
      <c r="S163" s="8" t="s">
        <v>318</v>
      </c>
      <c r="T163" s="9">
        <v>0</v>
      </c>
      <c r="U163" s="9">
        <v>10809.97</v>
      </c>
      <c r="V163" s="8" t="s">
        <v>318</v>
      </c>
      <c r="W163" s="9">
        <v>0</v>
      </c>
      <c r="X163" s="9">
        <f t="shared" ref="X163:X171" si="56">U163+IF(V163 = "", 0, V163)+W163</f>
        <v>10809.97</v>
      </c>
      <c r="Y163" s="9">
        <f t="shared" ref="Y163:Y171" si="57">T163-X163</f>
        <v>-10809.97</v>
      </c>
      <c r="Z163" s="7">
        <f t="shared" si="54"/>
        <v>0</v>
      </c>
      <c r="AA163" s="8" t="s">
        <v>318</v>
      </c>
    </row>
    <row r="164" spans="1:27" hidden="1" outlineLevel="1" x14ac:dyDescent="0.25">
      <c r="A164" t="s">
        <v>318</v>
      </c>
      <c r="B164" s="8" t="s">
        <v>318</v>
      </c>
      <c r="C164" s="8" t="s">
        <v>229</v>
      </c>
      <c r="D164" s="9">
        <v>1353.4</v>
      </c>
      <c r="E164" s="9">
        <v>0</v>
      </c>
      <c r="F164" s="9">
        <v>0</v>
      </c>
      <c r="G164" s="9">
        <v>-1353.4</v>
      </c>
      <c r="H164" s="7">
        <f t="shared" si="52"/>
        <v>0</v>
      </c>
      <c r="I164" s="8" t="s">
        <v>318</v>
      </c>
      <c r="J164" s="9">
        <v>1413.35</v>
      </c>
      <c r="K164" s="9">
        <v>0</v>
      </c>
      <c r="L164" s="9">
        <v>0</v>
      </c>
      <c r="M164" s="9">
        <v>-1413.35</v>
      </c>
      <c r="N164" s="7">
        <f t="shared" si="53"/>
        <v>0</v>
      </c>
      <c r="O164" s="8" t="s">
        <v>318</v>
      </c>
      <c r="P164" s="9">
        <v>0</v>
      </c>
      <c r="Q164" s="9">
        <v>0</v>
      </c>
      <c r="R164" s="9">
        <v>0</v>
      </c>
      <c r="S164" s="8" t="s">
        <v>318</v>
      </c>
      <c r="T164" s="9">
        <v>0</v>
      </c>
      <c r="U164" s="9">
        <v>1413.35</v>
      </c>
      <c r="V164" s="8" t="s">
        <v>318</v>
      </c>
      <c r="W164" s="9">
        <v>0</v>
      </c>
      <c r="X164" s="9">
        <f t="shared" si="56"/>
        <v>1413.35</v>
      </c>
      <c r="Y164" s="9">
        <f t="shared" si="57"/>
        <v>-1413.35</v>
      </c>
      <c r="Z164" s="7">
        <f t="shared" si="54"/>
        <v>0</v>
      </c>
      <c r="AA164" s="8" t="s">
        <v>318</v>
      </c>
    </row>
    <row r="165" spans="1:27" hidden="1" outlineLevel="1" x14ac:dyDescent="0.25">
      <c r="A165" t="s">
        <v>318</v>
      </c>
      <c r="B165" s="8" t="s">
        <v>318</v>
      </c>
      <c r="C165" s="8" t="s">
        <v>230</v>
      </c>
      <c r="D165" s="9">
        <v>4493.58</v>
      </c>
      <c r="E165" s="9">
        <v>0</v>
      </c>
      <c r="F165" s="9">
        <v>0</v>
      </c>
      <c r="G165" s="9">
        <v>-4493.58</v>
      </c>
      <c r="H165" s="7">
        <f t="shared" si="52"/>
        <v>0</v>
      </c>
      <c r="I165" s="8" t="s">
        <v>318</v>
      </c>
      <c r="J165" s="9">
        <v>9227.82</v>
      </c>
      <c r="K165" s="9">
        <v>0</v>
      </c>
      <c r="L165" s="9">
        <v>0</v>
      </c>
      <c r="M165" s="9">
        <v>-9227.82</v>
      </c>
      <c r="N165" s="7">
        <f t="shared" si="53"/>
        <v>0</v>
      </c>
      <c r="O165" s="8" t="s">
        <v>318</v>
      </c>
      <c r="P165" s="9">
        <v>0</v>
      </c>
      <c r="Q165" s="9">
        <v>0</v>
      </c>
      <c r="R165" s="9">
        <v>0</v>
      </c>
      <c r="S165" s="8" t="s">
        <v>318</v>
      </c>
      <c r="T165" s="9">
        <v>0</v>
      </c>
      <c r="U165" s="9">
        <v>9227.82</v>
      </c>
      <c r="V165" s="8" t="s">
        <v>318</v>
      </c>
      <c r="W165" s="9">
        <v>0</v>
      </c>
      <c r="X165" s="9">
        <f t="shared" si="56"/>
        <v>9227.82</v>
      </c>
      <c r="Y165" s="9">
        <f t="shared" si="57"/>
        <v>-9227.82</v>
      </c>
      <c r="Z165" s="7">
        <f t="shared" si="54"/>
        <v>0</v>
      </c>
      <c r="AA165" s="8" t="s">
        <v>318</v>
      </c>
    </row>
    <row r="166" spans="1:27" hidden="1" outlineLevel="1" x14ac:dyDescent="0.25">
      <c r="A166" t="s">
        <v>318</v>
      </c>
      <c r="B166" s="8" t="s">
        <v>318</v>
      </c>
      <c r="C166" s="8" t="s">
        <v>231</v>
      </c>
      <c r="D166" s="9">
        <v>2036.71</v>
      </c>
      <c r="E166" s="9">
        <v>0</v>
      </c>
      <c r="F166" s="9">
        <v>0</v>
      </c>
      <c r="G166" s="9">
        <v>-2036.71</v>
      </c>
      <c r="H166" s="7">
        <f t="shared" si="52"/>
        <v>0</v>
      </c>
      <c r="I166" s="8" t="s">
        <v>318</v>
      </c>
      <c r="J166" s="9">
        <v>3178.77</v>
      </c>
      <c r="K166" s="9">
        <v>2263.2800000000002</v>
      </c>
      <c r="L166" s="9">
        <v>0</v>
      </c>
      <c r="M166" s="9">
        <v>-915.49</v>
      </c>
      <c r="N166" s="7">
        <f t="shared" si="53"/>
        <v>1.4044970131844048</v>
      </c>
      <c r="O166" s="8" t="s">
        <v>318</v>
      </c>
      <c r="P166" s="9">
        <v>2263.2800000000002</v>
      </c>
      <c r="Q166" s="9">
        <v>2263.2800000000002</v>
      </c>
      <c r="R166" s="9">
        <v>0</v>
      </c>
      <c r="S166" s="8" t="s">
        <v>318</v>
      </c>
      <c r="T166" s="9">
        <v>2263.2800000000002</v>
      </c>
      <c r="U166" s="9">
        <v>3178.77</v>
      </c>
      <c r="V166" s="8" t="s">
        <v>318</v>
      </c>
      <c r="W166" s="9">
        <v>0</v>
      </c>
      <c r="X166" s="9">
        <f t="shared" si="56"/>
        <v>3178.77</v>
      </c>
      <c r="Y166" s="9">
        <f t="shared" si="57"/>
        <v>-915.48999999999978</v>
      </c>
      <c r="Z166" s="7">
        <f t="shared" si="54"/>
        <v>-0.40449701318440479</v>
      </c>
      <c r="AA166" s="8" t="s">
        <v>318</v>
      </c>
    </row>
    <row r="167" spans="1:27" hidden="1" outlineLevel="1" x14ac:dyDescent="0.25">
      <c r="A167" t="s">
        <v>318</v>
      </c>
      <c r="B167" s="8" t="s">
        <v>318</v>
      </c>
      <c r="C167" s="8" t="s">
        <v>232</v>
      </c>
      <c r="D167" s="9">
        <v>0</v>
      </c>
      <c r="E167" s="9">
        <v>0</v>
      </c>
      <c r="F167" s="9">
        <v>0</v>
      </c>
      <c r="G167" s="9">
        <v>0</v>
      </c>
      <c r="H167" s="7">
        <f t="shared" si="52"/>
        <v>0</v>
      </c>
      <c r="I167" s="8" t="s">
        <v>318</v>
      </c>
      <c r="J167" s="9">
        <v>0</v>
      </c>
      <c r="K167" s="9">
        <v>3500</v>
      </c>
      <c r="L167" s="9">
        <v>0</v>
      </c>
      <c r="M167" s="9">
        <v>3500</v>
      </c>
      <c r="N167" s="7">
        <f t="shared" si="53"/>
        <v>0</v>
      </c>
      <c r="O167" s="8" t="s">
        <v>318</v>
      </c>
      <c r="P167" s="9">
        <v>1067.08</v>
      </c>
      <c r="Q167" s="9">
        <v>3500</v>
      </c>
      <c r="R167" s="9">
        <v>-2432.92</v>
      </c>
      <c r="S167" s="8" t="s">
        <v>318</v>
      </c>
      <c r="T167" s="9">
        <v>3500</v>
      </c>
      <c r="U167" s="9">
        <v>0</v>
      </c>
      <c r="V167" s="8" t="s">
        <v>318</v>
      </c>
      <c r="W167" s="9">
        <v>0</v>
      </c>
      <c r="X167" s="9">
        <f t="shared" si="56"/>
        <v>0</v>
      </c>
      <c r="Y167" s="9">
        <f t="shared" si="57"/>
        <v>3500</v>
      </c>
      <c r="Z167" s="7">
        <f t="shared" si="54"/>
        <v>1</v>
      </c>
      <c r="AA167" s="8" t="s">
        <v>318</v>
      </c>
    </row>
    <row r="168" spans="1:27" hidden="1" outlineLevel="1" x14ac:dyDescent="0.25">
      <c r="A168" t="s">
        <v>318</v>
      </c>
      <c r="B168" s="8" t="s">
        <v>318</v>
      </c>
      <c r="C168" s="8" t="s">
        <v>233</v>
      </c>
      <c r="D168" s="9">
        <v>0</v>
      </c>
      <c r="E168" s="9">
        <v>0</v>
      </c>
      <c r="F168" s="9">
        <v>0</v>
      </c>
      <c r="G168" s="9">
        <v>0</v>
      </c>
      <c r="H168" s="7">
        <f t="shared" si="52"/>
        <v>0</v>
      </c>
      <c r="I168" s="8" t="s">
        <v>318</v>
      </c>
      <c r="J168" s="9">
        <v>603.79999999999995</v>
      </c>
      <c r="K168" s="9">
        <v>0</v>
      </c>
      <c r="L168" s="9">
        <v>0</v>
      </c>
      <c r="M168" s="9">
        <v>-603.79999999999995</v>
      </c>
      <c r="N168" s="7">
        <f t="shared" si="53"/>
        <v>0</v>
      </c>
      <c r="O168" s="8" t="s">
        <v>318</v>
      </c>
      <c r="P168" s="9">
        <v>0</v>
      </c>
      <c r="Q168" s="9">
        <v>0</v>
      </c>
      <c r="R168" s="9">
        <v>0</v>
      </c>
      <c r="S168" s="8" t="s">
        <v>318</v>
      </c>
      <c r="T168" s="9">
        <v>0</v>
      </c>
      <c r="U168" s="9">
        <v>603.79999999999995</v>
      </c>
      <c r="V168" s="8" t="s">
        <v>318</v>
      </c>
      <c r="W168" s="9">
        <v>0</v>
      </c>
      <c r="X168" s="9">
        <f t="shared" si="56"/>
        <v>603.79999999999995</v>
      </c>
      <c r="Y168" s="9">
        <f t="shared" si="57"/>
        <v>-603.79999999999995</v>
      </c>
      <c r="Z168" s="7">
        <f t="shared" si="54"/>
        <v>0</v>
      </c>
      <c r="AA168" s="8" t="s">
        <v>318</v>
      </c>
    </row>
    <row r="169" spans="1:27" hidden="1" outlineLevel="1" x14ac:dyDescent="0.25">
      <c r="A169" t="s">
        <v>318</v>
      </c>
      <c r="B169" s="8" t="s">
        <v>318</v>
      </c>
      <c r="C169" s="8" t="s">
        <v>235</v>
      </c>
      <c r="D169" s="9">
        <v>4137.8599999999997</v>
      </c>
      <c r="E169" s="9">
        <v>0</v>
      </c>
      <c r="F169" s="9">
        <v>0</v>
      </c>
      <c r="G169" s="9">
        <v>-4137.8599999999997</v>
      </c>
      <c r="H169" s="7">
        <f t="shared" si="52"/>
        <v>0</v>
      </c>
      <c r="I169" s="8" t="s">
        <v>318</v>
      </c>
      <c r="J169" s="9">
        <v>15904.25</v>
      </c>
      <c r="K169" s="9">
        <v>10894.57</v>
      </c>
      <c r="L169" s="9">
        <v>0</v>
      </c>
      <c r="M169" s="9">
        <v>-5009.68</v>
      </c>
      <c r="N169" s="7">
        <f t="shared" si="53"/>
        <v>1.4598327423661512</v>
      </c>
      <c r="O169" s="8" t="s">
        <v>318</v>
      </c>
      <c r="P169" s="9">
        <v>10894.57</v>
      </c>
      <c r="Q169" s="9">
        <v>10894.57</v>
      </c>
      <c r="R169" s="9">
        <v>0</v>
      </c>
      <c r="S169" s="8" t="s">
        <v>318</v>
      </c>
      <c r="T169" s="9">
        <v>10894.57</v>
      </c>
      <c r="U169" s="9">
        <v>15904.25</v>
      </c>
      <c r="V169" s="8" t="s">
        <v>318</v>
      </c>
      <c r="W169" s="9">
        <v>0</v>
      </c>
      <c r="X169" s="9">
        <f t="shared" si="56"/>
        <v>15904.25</v>
      </c>
      <c r="Y169" s="9">
        <f t="shared" si="57"/>
        <v>-5009.68</v>
      </c>
      <c r="Z169" s="7">
        <f t="shared" si="54"/>
        <v>-0.45983274236615124</v>
      </c>
      <c r="AA169" s="8" t="s">
        <v>318</v>
      </c>
    </row>
    <row r="170" spans="1:27" hidden="1" outlineLevel="1" x14ac:dyDescent="0.25">
      <c r="A170" t="s">
        <v>318</v>
      </c>
      <c r="B170" s="8" t="s">
        <v>318</v>
      </c>
      <c r="C170" s="8" t="s">
        <v>236</v>
      </c>
      <c r="D170" s="9">
        <v>0</v>
      </c>
      <c r="E170" s="9">
        <v>0</v>
      </c>
      <c r="F170" s="9">
        <v>0</v>
      </c>
      <c r="G170" s="9">
        <v>0</v>
      </c>
      <c r="H170" s="7">
        <f t="shared" si="52"/>
        <v>0</v>
      </c>
      <c r="I170" s="8" t="s">
        <v>318</v>
      </c>
      <c r="J170" s="9">
        <v>1350</v>
      </c>
      <c r="K170" s="9">
        <v>4482</v>
      </c>
      <c r="L170" s="9">
        <v>0</v>
      </c>
      <c r="M170" s="9">
        <v>3132</v>
      </c>
      <c r="N170" s="7">
        <f t="shared" si="53"/>
        <v>0.30120481927710846</v>
      </c>
      <c r="O170" s="8" t="s">
        <v>318</v>
      </c>
      <c r="P170" s="9">
        <v>1882.33</v>
      </c>
      <c r="Q170" s="9">
        <v>4482</v>
      </c>
      <c r="R170" s="9">
        <v>-2599.67</v>
      </c>
      <c r="S170" s="8" t="s">
        <v>318</v>
      </c>
      <c r="T170" s="9">
        <v>4482</v>
      </c>
      <c r="U170" s="9">
        <v>1350</v>
      </c>
      <c r="V170" s="8" t="s">
        <v>318</v>
      </c>
      <c r="W170" s="9">
        <v>0</v>
      </c>
      <c r="X170" s="9">
        <f t="shared" si="56"/>
        <v>1350</v>
      </c>
      <c r="Y170" s="9">
        <f t="shared" si="57"/>
        <v>3132</v>
      </c>
      <c r="Z170" s="7">
        <f t="shared" si="54"/>
        <v>0.6987951807228916</v>
      </c>
      <c r="AA170" s="8" t="s">
        <v>318</v>
      </c>
    </row>
    <row r="171" spans="1:27" hidden="1" outlineLevel="1" x14ac:dyDescent="0.25">
      <c r="A171" t="s">
        <v>318</v>
      </c>
      <c r="B171" s="8" t="s">
        <v>318</v>
      </c>
      <c r="C171" s="8" t="s">
        <v>239</v>
      </c>
      <c r="D171" s="9">
        <v>0</v>
      </c>
      <c r="E171" s="9">
        <v>0</v>
      </c>
      <c r="F171" s="9">
        <v>0</v>
      </c>
      <c r="G171" s="9">
        <v>0</v>
      </c>
      <c r="H171" s="7">
        <f t="shared" si="52"/>
        <v>0</v>
      </c>
      <c r="I171" s="8" t="s">
        <v>318</v>
      </c>
      <c r="J171" s="9">
        <v>33</v>
      </c>
      <c r="K171" s="9">
        <v>0</v>
      </c>
      <c r="L171" s="9">
        <v>0</v>
      </c>
      <c r="M171" s="9">
        <v>-33</v>
      </c>
      <c r="N171" s="7">
        <f t="shared" si="53"/>
        <v>0</v>
      </c>
      <c r="O171" s="8" t="s">
        <v>318</v>
      </c>
      <c r="P171" s="9">
        <v>0</v>
      </c>
      <c r="Q171" s="9">
        <v>0</v>
      </c>
      <c r="R171" s="9">
        <v>0</v>
      </c>
      <c r="S171" s="8" t="s">
        <v>318</v>
      </c>
      <c r="T171" s="9">
        <v>0</v>
      </c>
      <c r="U171" s="9">
        <v>33</v>
      </c>
      <c r="V171" s="8" t="s">
        <v>318</v>
      </c>
      <c r="W171" s="9">
        <v>0</v>
      </c>
      <c r="X171" s="9">
        <f t="shared" si="56"/>
        <v>33</v>
      </c>
      <c r="Y171" s="9">
        <f t="shared" si="57"/>
        <v>-33</v>
      </c>
      <c r="Z171" s="7">
        <f t="shared" si="54"/>
        <v>0</v>
      </c>
      <c r="AA171" s="8" t="s">
        <v>318</v>
      </c>
    </row>
    <row r="172" spans="1:27" collapsed="1" x14ac:dyDescent="0.25">
      <c r="A172" t="s">
        <v>318</v>
      </c>
      <c r="B172" s="25" t="s">
        <v>241</v>
      </c>
      <c r="C172" s="25"/>
      <c r="D172" s="16">
        <f>SUM(D173:D184)</f>
        <v>42847.12</v>
      </c>
      <c r="E172" s="16">
        <f>SUM(E173:E184)</f>
        <v>2743.31</v>
      </c>
      <c r="F172" s="16">
        <f>SUM(F173:F184)</f>
        <v>0</v>
      </c>
      <c r="G172" s="16">
        <f>SUM(G173:G184)</f>
        <v>-40103.81</v>
      </c>
      <c r="H172" s="17">
        <f t="shared" si="52"/>
        <v>15.61876710980531</v>
      </c>
      <c r="I172" s="15" t="s">
        <v>318</v>
      </c>
      <c r="J172" s="16">
        <f>SUM(J173:J184)</f>
        <v>63364.069999999992</v>
      </c>
      <c r="K172" s="16">
        <f>SUM(K173:K184)</f>
        <v>22543.220000000005</v>
      </c>
      <c r="L172" s="16">
        <f>SUM(L173:L184)</f>
        <v>0</v>
      </c>
      <c r="M172" s="16">
        <f>SUM(M173:M184)</f>
        <v>-40820.85</v>
      </c>
      <c r="N172" s="17">
        <f t="shared" si="53"/>
        <v>2.8107816895722961</v>
      </c>
      <c r="O172" s="15" t="s">
        <v>318</v>
      </c>
      <c r="P172" s="16">
        <f>SUM(P173:P184)</f>
        <v>20454.71</v>
      </c>
      <c r="Q172" s="16">
        <f>SUM(Q173:Q184)</f>
        <v>22543.220000000005</v>
      </c>
      <c r="R172" s="16">
        <f>SUM(R173:R184)</f>
        <v>-2088.5100000000002</v>
      </c>
      <c r="S172" s="15" t="s">
        <v>318</v>
      </c>
      <c r="T172" s="16">
        <f t="shared" ref="T172:Y172" si="58">SUM(T173:T184)</f>
        <v>22543.220000000005</v>
      </c>
      <c r="U172" s="16">
        <f t="shared" si="58"/>
        <v>63364.069999999992</v>
      </c>
      <c r="V172" s="16">
        <f t="shared" si="58"/>
        <v>0</v>
      </c>
      <c r="W172" s="16">
        <f t="shared" si="58"/>
        <v>0</v>
      </c>
      <c r="X172" s="16">
        <f t="shared" si="58"/>
        <v>63364.069999999992</v>
      </c>
      <c r="Y172" s="16">
        <f t="shared" si="58"/>
        <v>-40820.85</v>
      </c>
      <c r="Z172" s="17">
        <f t="shared" si="54"/>
        <v>-1.8107816895722966</v>
      </c>
      <c r="AA172" s="16"/>
    </row>
    <row r="173" spans="1:27" hidden="1" outlineLevel="1" x14ac:dyDescent="0.25">
      <c r="A173" t="s">
        <v>318</v>
      </c>
      <c r="B173" s="8" t="s">
        <v>318</v>
      </c>
      <c r="C173" s="8" t="s">
        <v>242</v>
      </c>
      <c r="D173" s="9">
        <v>819.31</v>
      </c>
      <c r="E173" s="9">
        <v>0</v>
      </c>
      <c r="F173" s="9">
        <v>0</v>
      </c>
      <c r="G173" s="9">
        <v>-819.31</v>
      </c>
      <c r="H173" s="7">
        <f t="shared" si="52"/>
        <v>0</v>
      </c>
      <c r="I173" s="8" t="s">
        <v>318</v>
      </c>
      <c r="J173" s="9">
        <v>9094.31</v>
      </c>
      <c r="K173" s="9">
        <v>6620</v>
      </c>
      <c r="L173" s="9">
        <v>0</v>
      </c>
      <c r="M173" s="9">
        <v>-2474.31</v>
      </c>
      <c r="N173" s="7">
        <f t="shared" si="53"/>
        <v>1.3737628398791539</v>
      </c>
      <c r="O173" s="8" t="s">
        <v>318</v>
      </c>
      <c r="P173" s="9">
        <v>6620</v>
      </c>
      <c r="Q173" s="9">
        <v>6620</v>
      </c>
      <c r="R173" s="9">
        <v>0</v>
      </c>
      <c r="S173" s="8" t="s">
        <v>318</v>
      </c>
      <c r="T173" s="9">
        <v>6620</v>
      </c>
      <c r="U173" s="9">
        <v>9094.31</v>
      </c>
      <c r="V173" s="8" t="s">
        <v>318</v>
      </c>
      <c r="W173" s="9">
        <v>0</v>
      </c>
      <c r="X173" s="9">
        <f t="shared" ref="X173:X184" si="59">U173+IF(V173 = "", 0, V173)+W173</f>
        <v>9094.31</v>
      </c>
      <c r="Y173" s="9">
        <f t="shared" ref="Y173:Y184" si="60">T173-X173</f>
        <v>-2474.3099999999995</v>
      </c>
      <c r="Z173" s="7">
        <f t="shared" si="54"/>
        <v>-0.37376283987915399</v>
      </c>
      <c r="AA173" s="8" t="s">
        <v>318</v>
      </c>
    </row>
    <row r="174" spans="1:27" hidden="1" outlineLevel="1" x14ac:dyDescent="0.25">
      <c r="A174" t="s">
        <v>318</v>
      </c>
      <c r="B174" s="8" t="s">
        <v>318</v>
      </c>
      <c r="C174" s="8" t="s">
        <v>260</v>
      </c>
      <c r="D174" s="9">
        <v>41382.22</v>
      </c>
      <c r="E174" s="9">
        <v>0</v>
      </c>
      <c r="F174" s="9">
        <v>0</v>
      </c>
      <c r="G174" s="9">
        <v>-41382.22</v>
      </c>
      <c r="H174" s="7">
        <f t="shared" si="52"/>
        <v>0</v>
      </c>
      <c r="I174" s="8" t="s">
        <v>318</v>
      </c>
      <c r="J174" s="9">
        <v>41382.22</v>
      </c>
      <c r="K174" s="9">
        <v>0</v>
      </c>
      <c r="L174" s="9">
        <v>0</v>
      </c>
      <c r="M174" s="9">
        <v>-41382.22</v>
      </c>
      <c r="N174" s="7">
        <f t="shared" si="53"/>
        <v>0</v>
      </c>
      <c r="O174" s="8" t="s">
        <v>318</v>
      </c>
      <c r="P174" s="9">
        <v>0</v>
      </c>
      <c r="Q174" s="9">
        <v>0</v>
      </c>
      <c r="R174" s="9">
        <v>0</v>
      </c>
      <c r="S174" s="8" t="s">
        <v>318</v>
      </c>
      <c r="T174" s="9">
        <v>0</v>
      </c>
      <c r="U174" s="9">
        <v>41382.22</v>
      </c>
      <c r="V174" s="8" t="s">
        <v>318</v>
      </c>
      <c r="W174" s="9">
        <v>0</v>
      </c>
      <c r="X174" s="9">
        <f t="shared" si="59"/>
        <v>41382.22</v>
      </c>
      <c r="Y174" s="9">
        <f t="shared" si="60"/>
        <v>-41382.22</v>
      </c>
      <c r="Z174" s="7">
        <f t="shared" si="54"/>
        <v>0</v>
      </c>
      <c r="AA174" s="8" t="s">
        <v>318</v>
      </c>
    </row>
    <row r="175" spans="1:27" hidden="1" outlineLevel="1" x14ac:dyDescent="0.25">
      <c r="A175" t="s">
        <v>318</v>
      </c>
      <c r="B175" s="8" t="s">
        <v>318</v>
      </c>
      <c r="C175" s="8" t="s">
        <v>243</v>
      </c>
      <c r="D175" s="9">
        <v>0</v>
      </c>
      <c r="E175" s="9">
        <v>0</v>
      </c>
      <c r="F175" s="9">
        <v>0</v>
      </c>
      <c r="G175" s="9">
        <v>0</v>
      </c>
      <c r="H175" s="7">
        <f t="shared" si="52"/>
        <v>0</v>
      </c>
      <c r="I175" s="8" t="s">
        <v>318</v>
      </c>
      <c r="J175" s="9">
        <v>507</v>
      </c>
      <c r="K175" s="9">
        <v>0</v>
      </c>
      <c r="L175" s="9">
        <v>0</v>
      </c>
      <c r="M175" s="9">
        <v>-507</v>
      </c>
      <c r="N175" s="7">
        <f t="shared" si="53"/>
        <v>0</v>
      </c>
      <c r="O175" s="8" t="s">
        <v>318</v>
      </c>
      <c r="P175" s="9">
        <v>0</v>
      </c>
      <c r="Q175" s="9">
        <v>0</v>
      </c>
      <c r="R175" s="9">
        <v>0</v>
      </c>
      <c r="S175" s="8" t="s">
        <v>318</v>
      </c>
      <c r="T175" s="9">
        <v>0</v>
      </c>
      <c r="U175" s="9">
        <v>507</v>
      </c>
      <c r="V175" s="8" t="s">
        <v>318</v>
      </c>
      <c r="W175" s="9">
        <v>0</v>
      </c>
      <c r="X175" s="9">
        <f t="shared" si="59"/>
        <v>507</v>
      </c>
      <c r="Y175" s="9">
        <f t="shared" si="60"/>
        <v>-507</v>
      </c>
      <c r="Z175" s="7">
        <f t="shared" si="54"/>
        <v>0</v>
      </c>
      <c r="AA175" s="8" t="s">
        <v>318</v>
      </c>
    </row>
    <row r="176" spans="1:27" hidden="1" outlineLevel="1" x14ac:dyDescent="0.25">
      <c r="A176" t="s">
        <v>318</v>
      </c>
      <c r="B176" s="8" t="s">
        <v>318</v>
      </c>
      <c r="C176" s="8" t="s">
        <v>244</v>
      </c>
      <c r="D176" s="9">
        <v>0</v>
      </c>
      <c r="E176" s="9">
        <v>0</v>
      </c>
      <c r="F176" s="9">
        <v>0</v>
      </c>
      <c r="G176" s="9">
        <v>0</v>
      </c>
      <c r="H176" s="7">
        <f t="shared" si="52"/>
        <v>0</v>
      </c>
      <c r="I176" s="8" t="s">
        <v>318</v>
      </c>
      <c r="J176" s="9">
        <v>33</v>
      </c>
      <c r="K176" s="9">
        <v>0</v>
      </c>
      <c r="L176" s="9">
        <v>0</v>
      </c>
      <c r="M176" s="9">
        <v>-33</v>
      </c>
      <c r="N176" s="7">
        <f t="shared" si="53"/>
        <v>0</v>
      </c>
      <c r="O176" s="8" t="s">
        <v>318</v>
      </c>
      <c r="P176" s="9">
        <v>0</v>
      </c>
      <c r="Q176" s="9">
        <v>0</v>
      </c>
      <c r="R176" s="9">
        <v>0</v>
      </c>
      <c r="S176" s="8" t="s">
        <v>318</v>
      </c>
      <c r="T176" s="9">
        <v>0</v>
      </c>
      <c r="U176" s="9">
        <v>33</v>
      </c>
      <c r="V176" s="8" t="s">
        <v>318</v>
      </c>
      <c r="W176" s="9">
        <v>0</v>
      </c>
      <c r="X176" s="9">
        <f t="shared" si="59"/>
        <v>33</v>
      </c>
      <c r="Y176" s="9">
        <f t="shared" si="60"/>
        <v>-33</v>
      </c>
      <c r="Z176" s="7">
        <f t="shared" si="54"/>
        <v>0</v>
      </c>
      <c r="AA176" s="8" t="s">
        <v>318</v>
      </c>
    </row>
    <row r="177" spans="1:27" hidden="1" outlineLevel="1" x14ac:dyDescent="0.25">
      <c r="A177" t="s">
        <v>318</v>
      </c>
      <c r="B177" s="8" t="s">
        <v>318</v>
      </c>
      <c r="C177" s="8" t="s">
        <v>245</v>
      </c>
      <c r="D177" s="9">
        <v>355</v>
      </c>
      <c r="E177" s="9">
        <v>620.16</v>
      </c>
      <c r="F177" s="9">
        <v>0</v>
      </c>
      <c r="G177" s="9">
        <v>265.16000000000003</v>
      </c>
      <c r="H177" s="7">
        <f t="shared" si="52"/>
        <v>0.57243292053663575</v>
      </c>
      <c r="I177" s="8" t="s">
        <v>318</v>
      </c>
      <c r="J177" s="9">
        <v>5368.67</v>
      </c>
      <c r="K177" s="9">
        <v>7441.95</v>
      </c>
      <c r="L177" s="9">
        <v>0</v>
      </c>
      <c r="M177" s="9">
        <v>2073.2800000000002</v>
      </c>
      <c r="N177" s="7">
        <f t="shared" si="53"/>
        <v>0.7214063518298296</v>
      </c>
      <c r="O177" s="8" t="s">
        <v>318</v>
      </c>
      <c r="P177" s="9">
        <v>7441.96</v>
      </c>
      <c r="Q177" s="9">
        <v>7441.95</v>
      </c>
      <c r="R177" s="9">
        <v>0.01</v>
      </c>
      <c r="S177" s="8" t="s">
        <v>318</v>
      </c>
      <c r="T177" s="9">
        <v>7441.95</v>
      </c>
      <c r="U177" s="9">
        <v>5368.67</v>
      </c>
      <c r="V177" s="8" t="s">
        <v>318</v>
      </c>
      <c r="W177" s="9">
        <v>0</v>
      </c>
      <c r="X177" s="9">
        <f t="shared" si="59"/>
        <v>5368.67</v>
      </c>
      <c r="Y177" s="9">
        <f t="shared" si="60"/>
        <v>2073.2799999999997</v>
      </c>
      <c r="Z177" s="7">
        <f t="shared" si="54"/>
        <v>0.2785936481701704</v>
      </c>
      <c r="AA177" s="8" t="s">
        <v>318</v>
      </c>
    </row>
    <row r="178" spans="1:27" hidden="1" outlineLevel="1" x14ac:dyDescent="0.25">
      <c r="A178" t="s">
        <v>318</v>
      </c>
      <c r="B178" s="8" t="s">
        <v>318</v>
      </c>
      <c r="C178" s="8" t="s">
        <v>257</v>
      </c>
      <c r="D178" s="9">
        <v>0</v>
      </c>
      <c r="E178" s="9">
        <v>0</v>
      </c>
      <c r="F178" s="9">
        <v>0</v>
      </c>
      <c r="G178" s="9">
        <v>0</v>
      </c>
      <c r="H178" s="7">
        <f t="shared" si="52"/>
        <v>0</v>
      </c>
      <c r="I178" s="8" t="s">
        <v>318</v>
      </c>
      <c r="J178" s="9">
        <v>3151.2</v>
      </c>
      <c r="K178" s="9">
        <v>3200</v>
      </c>
      <c r="L178" s="9">
        <v>0</v>
      </c>
      <c r="M178" s="9">
        <v>48.8</v>
      </c>
      <c r="N178" s="7">
        <f t="shared" si="53"/>
        <v>0.9847499999999999</v>
      </c>
      <c r="O178" s="8" t="s">
        <v>318</v>
      </c>
      <c r="P178" s="9">
        <v>3200</v>
      </c>
      <c r="Q178" s="9">
        <v>3200</v>
      </c>
      <c r="R178" s="9">
        <v>0</v>
      </c>
      <c r="S178" s="8" t="s">
        <v>318</v>
      </c>
      <c r="T178" s="9">
        <v>3200</v>
      </c>
      <c r="U178" s="9">
        <v>3151.2</v>
      </c>
      <c r="V178" s="8" t="s">
        <v>318</v>
      </c>
      <c r="W178" s="9">
        <v>0</v>
      </c>
      <c r="X178" s="9">
        <f t="shared" si="59"/>
        <v>3151.2</v>
      </c>
      <c r="Y178" s="9">
        <f t="shared" si="60"/>
        <v>48.800000000000182</v>
      </c>
      <c r="Z178" s="7">
        <f t="shared" si="54"/>
        <v>1.5250000000000057E-2</v>
      </c>
      <c r="AA178" s="8" t="s">
        <v>318</v>
      </c>
    </row>
    <row r="179" spans="1:27" hidden="1" outlineLevel="1" x14ac:dyDescent="0.25">
      <c r="A179" t="s">
        <v>318</v>
      </c>
      <c r="B179" s="8" t="s">
        <v>318</v>
      </c>
      <c r="C179" s="8" t="s">
        <v>247</v>
      </c>
      <c r="D179" s="9">
        <v>5.95</v>
      </c>
      <c r="E179" s="9">
        <v>28.01</v>
      </c>
      <c r="F179" s="9">
        <v>0</v>
      </c>
      <c r="G179" s="9">
        <v>22.06</v>
      </c>
      <c r="H179" s="7">
        <f t="shared" si="52"/>
        <v>0.21242413423777221</v>
      </c>
      <c r="I179" s="8" t="s">
        <v>318</v>
      </c>
      <c r="J179" s="9">
        <v>260.7</v>
      </c>
      <c r="K179" s="9">
        <v>336.13</v>
      </c>
      <c r="L179" s="9">
        <v>0</v>
      </c>
      <c r="M179" s="9">
        <v>75.430000000000007</v>
      </c>
      <c r="N179" s="7">
        <f t="shared" si="53"/>
        <v>0.77559277660428994</v>
      </c>
      <c r="O179" s="8" t="s">
        <v>318</v>
      </c>
      <c r="P179" s="9">
        <v>336.13</v>
      </c>
      <c r="Q179" s="9">
        <v>336.13</v>
      </c>
      <c r="R179" s="9">
        <v>0</v>
      </c>
      <c r="S179" s="8" t="s">
        <v>318</v>
      </c>
      <c r="T179" s="9">
        <v>336.13</v>
      </c>
      <c r="U179" s="9">
        <v>260.7</v>
      </c>
      <c r="V179" s="8" t="s">
        <v>318</v>
      </c>
      <c r="W179" s="9">
        <v>0</v>
      </c>
      <c r="X179" s="9">
        <f t="shared" si="59"/>
        <v>260.7</v>
      </c>
      <c r="Y179" s="9">
        <f t="shared" si="60"/>
        <v>75.430000000000007</v>
      </c>
      <c r="Z179" s="7">
        <f t="shared" si="54"/>
        <v>0.22440722339571001</v>
      </c>
      <c r="AA179" s="8" t="s">
        <v>318</v>
      </c>
    </row>
    <row r="180" spans="1:27" hidden="1" outlineLevel="1" x14ac:dyDescent="0.25">
      <c r="A180" t="s">
        <v>318</v>
      </c>
      <c r="B180" s="8" t="s">
        <v>318</v>
      </c>
      <c r="C180" s="8" t="s">
        <v>248</v>
      </c>
      <c r="D180" s="9">
        <v>244.16</v>
      </c>
      <c r="E180" s="9">
        <v>95.14</v>
      </c>
      <c r="F180" s="9">
        <v>0</v>
      </c>
      <c r="G180" s="9">
        <v>-149.02000000000001</v>
      </c>
      <c r="H180" s="7">
        <f t="shared" si="52"/>
        <v>2.5663233130124028</v>
      </c>
      <c r="I180" s="8" t="s">
        <v>318</v>
      </c>
      <c r="J180" s="9">
        <v>1216.83</v>
      </c>
      <c r="K180" s="9">
        <v>1141.72</v>
      </c>
      <c r="L180" s="9">
        <v>0</v>
      </c>
      <c r="M180" s="9">
        <v>-75.11</v>
      </c>
      <c r="N180" s="7">
        <f t="shared" si="53"/>
        <v>1.0657867077742353</v>
      </c>
      <c r="O180" s="8" t="s">
        <v>318</v>
      </c>
      <c r="P180" s="9">
        <v>605.03</v>
      </c>
      <c r="Q180" s="9">
        <v>1141.72</v>
      </c>
      <c r="R180" s="9">
        <v>-536.69000000000005</v>
      </c>
      <c r="S180" s="8" t="s">
        <v>318</v>
      </c>
      <c r="T180" s="9">
        <v>1141.72</v>
      </c>
      <c r="U180" s="9">
        <v>1216.83</v>
      </c>
      <c r="V180" s="8" t="s">
        <v>318</v>
      </c>
      <c r="W180" s="9">
        <v>0</v>
      </c>
      <c r="X180" s="9">
        <f t="shared" si="59"/>
        <v>1216.83</v>
      </c>
      <c r="Y180" s="9">
        <f t="shared" si="60"/>
        <v>-75.1099999999999</v>
      </c>
      <c r="Z180" s="7">
        <f t="shared" si="54"/>
        <v>-6.5786707774235273E-2</v>
      </c>
      <c r="AA180" s="8" t="s">
        <v>318</v>
      </c>
    </row>
    <row r="181" spans="1:27" hidden="1" outlineLevel="1" x14ac:dyDescent="0.25">
      <c r="A181" t="s">
        <v>318</v>
      </c>
      <c r="B181" s="8" t="s">
        <v>318</v>
      </c>
      <c r="C181" s="8" t="s">
        <v>249</v>
      </c>
      <c r="D181" s="9">
        <v>0</v>
      </c>
      <c r="E181" s="9">
        <v>2000</v>
      </c>
      <c r="F181" s="9">
        <v>0</v>
      </c>
      <c r="G181" s="9">
        <v>2000</v>
      </c>
      <c r="H181" s="7">
        <f t="shared" si="52"/>
        <v>0</v>
      </c>
      <c r="I181" s="8" t="s">
        <v>318</v>
      </c>
      <c r="J181" s="9">
        <v>0</v>
      </c>
      <c r="K181" s="9">
        <v>2000</v>
      </c>
      <c r="L181" s="9">
        <v>0</v>
      </c>
      <c r="M181" s="9">
        <v>2000</v>
      </c>
      <c r="N181" s="7">
        <f t="shared" si="53"/>
        <v>0</v>
      </c>
      <c r="O181" s="8" t="s">
        <v>318</v>
      </c>
      <c r="P181" s="9">
        <v>448.17</v>
      </c>
      <c r="Q181" s="9">
        <v>2000</v>
      </c>
      <c r="R181" s="9">
        <v>-1551.83</v>
      </c>
      <c r="S181" s="8" t="s">
        <v>318</v>
      </c>
      <c r="T181" s="9">
        <v>2000</v>
      </c>
      <c r="U181" s="9">
        <v>0</v>
      </c>
      <c r="V181" s="8" t="s">
        <v>318</v>
      </c>
      <c r="W181" s="9">
        <v>0</v>
      </c>
      <c r="X181" s="9">
        <f t="shared" si="59"/>
        <v>0</v>
      </c>
      <c r="Y181" s="9">
        <f t="shared" si="60"/>
        <v>2000</v>
      </c>
      <c r="Z181" s="7">
        <f t="shared" si="54"/>
        <v>1</v>
      </c>
      <c r="AA181" s="8" t="s">
        <v>318</v>
      </c>
    </row>
    <row r="182" spans="1:27" hidden="1" outlineLevel="1" x14ac:dyDescent="0.25">
      <c r="A182" t="s">
        <v>318</v>
      </c>
      <c r="B182" s="8" t="s">
        <v>318</v>
      </c>
      <c r="C182" s="8" t="s">
        <v>251</v>
      </c>
      <c r="D182" s="9">
        <v>0</v>
      </c>
      <c r="E182" s="9">
        <v>0</v>
      </c>
      <c r="F182" s="9">
        <v>0</v>
      </c>
      <c r="G182" s="9">
        <v>0</v>
      </c>
      <c r="H182" s="7">
        <f t="shared" si="52"/>
        <v>0</v>
      </c>
      <c r="I182" s="8" t="s">
        <v>318</v>
      </c>
      <c r="J182" s="9">
        <v>590.41999999999996</v>
      </c>
      <c r="K182" s="9">
        <v>560.22</v>
      </c>
      <c r="L182" s="9">
        <v>0</v>
      </c>
      <c r="M182" s="9">
        <v>-30.2</v>
      </c>
      <c r="N182" s="7">
        <f t="shared" si="53"/>
        <v>1.0539073935239727</v>
      </c>
      <c r="O182" s="8" t="s">
        <v>318</v>
      </c>
      <c r="P182" s="9">
        <v>560.22</v>
      </c>
      <c r="Q182" s="9">
        <v>560.22</v>
      </c>
      <c r="R182" s="9">
        <v>0</v>
      </c>
      <c r="S182" s="8" t="s">
        <v>318</v>
      </c>
      <c r="T182" s="9">
        <v>560.22</v>
      </c>
      <c r="U182" s="9">
        <v>590.41999999999996</v>
      </c>
      <c r="V182" s="8" t="s">
        <v>318</v>
      </c>
      <c r="W182" s="9">
        <v>0</v>
      </c>
      <c r="X182" s="9">
        <f t="shared" si="59"/>
        <v>590.41999999999996</v>
      </c>
      <c r="Y182" s="9">
        <f t="shared" si="60"/>
        <v>-30.199999999999932</v>
      </c>
      <c r="Z182" s="7">
        <f t="shared" si="54"/>
        <v>-5.3907393523972599E-2</v>
      </c>
      <c r="AA182" s="8" t="s">
        <v>318</v>
      </c>
    </row>
    <row r="183" spans="1:27" hidden="1" outlineLevel="1" x14ac:dyDescent="0.25">
      <c r="A183" t="s">
        <v>318</v>
      </c>
      <c r="B183" s="8" t="s">
        <v>318</v>
      </c>
      <c r="C183" s="8" t="s">
        <v>256</v>
      </c>
      <c r="D183" s="9">
        <v>0</v>
      </c>
      <c r="E183" s="9">
        <v>0</v>
      </c>
      <c r="F183" s="9">
        <v>0</v>
      </c>
      <c r="G183" s="9">
        <v>0</v>
      </c>
      <c r="H183" s="7">
        <f t="shared" si="52"/>
        <v>0</v>
      </c>
      <c r="I183" s="8" t="s">
        <v>318</v>
      </c>
      <c r="J183" s="9">
        <v>0</v>
      </c>
      <c r="K183" s="9">
        <v>1243.2</v>
      </c>
      <c r="L183" s="9">
        <v>0</v>
      </c>
      <c r="M183" s="9">
        <v>1243.2</v>
      </c>
      <c r="N183" s="7">
        <f t="shared" si="53"/>
        <v>0</v>
      </c>
      <c r="O183" s="8" t="s">
        <v>318</v>
      </c>
      <c r="P183" s="9">
        <v>0</v>
      </c>
      <c r="Q183" s="9">
        <v>1243.2</v>
      </c>
      <c r="R183" s="9">
        <v>-1243.2</v>
      </c>
      <c r="S183" s="8" t="s">
        <v>318</v>
      </c>
      <c r="T183" s="9">
        <v>1243.2</v>
      </c>
      <c r="U183" s="9">
        <v>0</v>
      </c>
      <c r="V183" s="8" t="s">
        <v>318</v>
      </c>
      <c r="W183" s="9">
        <v>0</v>
      </c>
      <c r="X183" s="9">
        <f t="shared" si="59"/>
        <v>0</v>
      </c>
      <c r="Y183" s="9">
        <f t="shared" si="60"/>
        <v>1243.2</v>
      </c>
      <c r="Z183" s="7">
        <f t="shared" si="54"/>
        <v>1</v>
      </c>
      <c r="AA183" s="8" t="s">
        <v>318</v>
      </c>
    </row>
    <row r="184" spans="1:27" hidden="1" outlineLevel="1" x14ac:dyDescent="0.25">
      <c r="A184" t="s">
        <v>318</v>
      </c>
      <c r="B184" s="8" t="s">
        <v>318</v>
      </c>
      <c r="C184" s="8" t="s">
        <v>252</v>
      </c>
      <c r="D184" s="9">
        <v>40.479999999999997</v>
      </c>
      <c r="E184" s="9">
        <v>0</v>
      </c>
      <c r="F184" s="9">
        <v>0</v>
      </c>
      <c r="G184" s="9">
        <v>-40.479999999999997</v>
      </c>
      <c r="H184" s="7">
        <f t="shared" si="52"/>
        <v>0</v>
      </c>
      <c r="I184" s="8" t="s">
        <v>318</v>
      </c>
      <c r="J184" s="9">
        <v>1759.72</v>
      </c>
      <c r="K184" s="9">
        <v>0</v>
      </c>
      <c r="L184" s="9">
        <v>0</v>
      </c>
      <c r="M184" s="9">
        <v>-1759.72</v>
      </c>
      <c r="N184" s="7">
        <f t="shared" si="53"/>
        <v>0</v>
      </c>
      <c r="O184" s="8" t="s">
        <v>318</v>
      </c>
      <c r="P184" s="9">
        <v>1243.2</v>
      </c>
      <c r="Q184" s="9">
        <v>0</v>
      </c>
      <c r="R184" s="9">
        <v>1243.2</v>
      </c>
      <c r="S184" s="8" t="s">
        <v>318</v>
      </c>
      <c r="T184" s="9">
        <v>0</v>
      </c>
      <c r="U184" s="9">
        <v>1759.72</v>
      </c>
      <c r="V184" s="8" t="s">
        <v>318</v>
      </c>
      <c r="W184" s="9">
        <v>0</v>
      </c>
      <c r="X184" s="9">
        <f t="shared" si="59"/>
        <v>1759.72</v>
      </c>
      <c r="Y184" s="9">
        <f t="shared" si="60"/>
        <v>-1759.72</v>
      </c>
      <c r="Z184" s="7">
        <f t="shared" si="54"/>
        <v>0</v>
      </c>
      <c r="AA184" s="8" t="s">
        <v>318</v>
      </c>
    </row>
    <row r="185" spans="1:27" collapsed="1" x14ac:dyDescent="0.25">
      <c r="A185" t="s">
        <v>318</v>
      </c>
      <c r="B185" s="25" t="s">
        <v>271</v>
      </c>
      <c r="C185" s="25"/>
      <c r="D185" s="16">
        <f>SUM(D186:D195)</f>
        <v>616.74</v>
      </c>
      <c r="E185" s="16">
        <f>SUM(E186:E195)</f>
        <v>4439.21</v>
      </c>
      <c r="F185" s="16">
        <f>SUM(F186:F195)</f>
        <v>0</v>
      </c>
      <c r="G185" s="16">
        <f>SUM(G186:G195)</f>
        <v>3822.4700000000003</v>
      </c>
      <c r="H185" s="17">
        <f t="shared" si="52"/>
        <v>0.13893012495466536</v>
      </c>
      <c r="I185" s="15" t="s">
        <v>318</v>
      </c>
      <c r="J185" s="16">
        <f>SUM(J186:J195)</f>
        <v>28692.560000000001</v>
      </c>
      <c r="K185" s="16">
        <f>SUM(K186:K195)</f>
        <v>32026.19</v>
      </c>
      <c r="L185" s="16">
        <f>SUM(L186:L195)</f>
        <v>0</v>
      </c>
      <c r="M185" s="16">
        <f>SUM(M186:M195)</f>
        <v>3333.6300000000006</v>
      </c>
      <c r="N185" s="17">
        <f t="shared" si="53"/>
        <v>0.89590925426970869</v>
      </c>
      <c r="O185" s="15" t="s">
        <v>318</v>
      </c>
      <c r="P185" s="16">
        <f>SUM(P186:P195)</f>
        <v>33066.589999999997</v>
      </c>
      <c r="Q185" s="16">
        <f>SUM(Q186:Q195)</f>
        <v>32026.19</v>
      </c>
      <c r="R185" s="16">
        <f>SUM(R186:R195)</f>
        <v>1040.4000000000001</v>
      </c>
      <c r="S185" s="15" t="s">
        <v>318</v>
      </c>
      <c r="T185" s="16">
        <f t="shared" ref="T185:Y185" si="61">SUM(T186:T195)</f>
        <v>32026.19</v>
      </c>
      <c r="U185" s="16">
        <f t="shared" si="61"/>
        <v>28692.560000000001</v>
      </c>
      <c r="V185" s="16">
        <f t="shared" si="61"/>
        <v>0</v>
      </c>
      <c r="W185" s="16">
        <f t="shared" si="61"/>
        <v>0</v>
      </c>
      <c r="X185" s="16">
        <f t="shared" si="61"/>
        <v>28692.560000000001</v>
      </c>
      <c r="Y185" s="16">
        <f t="shared" si="61"/>
        <v>3333.63</v>
      </c>
      <c r="Z185" s="17">
        <f t="shared" si="54"/>
        <v>0.10409074573029137</v>
      </c>
      <c r="AA185" s="16"/>
    </row>
    <row r="186" spans="1:27" hidden="1" outlineLevel="1" x14ac:dyDescent="0.25">
      <c r="A186" t="s">
        <v>318</v>
      </c>
      <c r="B186" s="8" t="s">
        <v>318</v>
      </c>
      <c r="C186" s="8" t="s">
        <v>272</v>
      </c>
      <c r="D186" s="9">
        <v>0</v>
      </c>
      <c r="E186" s="9">
        <v>0</v>
      </c>
      <c r="F186" s="9">
        <v>0</v>
      </c>
      <c r="G186" s="9">
        <v>0</v>
      </c>
      <c r="H186" s="7">
        <f t="shared" si="52"/>
        <v>0</v>
      </c>
      <c r="I186" s="8" t="s">
        <v>318</v>
      </c>
      <c r="J186" s="9">
        <v>2341.33</v>
      </c>
      <c r="K186" s="9">
        <v>1414</v>
      </c>
      <c r="L186" s="9">
        <v>0</v>
      </c>
      <c r="M186" s="9">
        <v>-927.33</v>
      </c>
      <c r="N186" s="7">
        <f t="shared" si="53"/>
        <v>1.6558203677510608</v>
      </c>
      <c r="O186" s="8" t="s">
        <v>318</v>
      </c>
      <c r="P186" s="9">
        <v>1414</v>
      </c>
      <c r="Q186" s="9">
        <v>1414</v>
      </c>
      <c r="R186" s="9">
        <v>0</v>
      </c>
      <c r="S186" s="8" t="s">
        <v>318</v>
      </c>
      <c r="T186" s="9">
        <v>1414</v>
      </c>
      <c r="U186" s="9">
        <v>2341.33</v>
      </c>
      <c r="V186" s="8" t="s">
        <v>318</v>
      </c>
      <c r="W186" s="9">
        <v>0</v>
      </c>
      <c r="X186" s="9">
        <f t="shared" ref="X186:X195" si="62">U186+IF(V186 = "", 0, V186)+W186</f>
        <v>2341.33</v>
      </c>
      <c r="Y186" s="9">
        <f t="shared" ref="Y186:Y195" si="63">T186-X186</f>
        <v>-927.32999999999993</v>
      </c>
      <c r="Z186" s="7">
        <f t="shared" si="54"/>
        <v>-0.65582036775106078</v>
      </c>
      <c r="AA186" s="8" t="s">
        <v>318</v>
      </c>
    </row>
    <row r="187" spans="1:27" hidden="1" outlineLevel="1" x14ac:dyDescent="0.25">
      <c r="A187" t="s">
        <v>318</v>
      </c>
      <c r="B187" s="8" t="s">
        <v>318</v>
      </c>
      <c r="C187" s="8" t="s">
        <v>274</v>
      </c>
      <c r="D187" s="9">
        <v>0</v>
      </c>
      <c r="E187" s="9">
        <v>4039.31</v>
      </c>
      <c r="F187" s="9">
        <v>0</v>
      </c>
      <c r="G187" s="9">
        <v>4039.31</v>
      </c>
      <c r="H187" s="7">
        <f t="shared" si="52"/>
        <v>0</v>
      </c>
      <c r="I187" s="8" t="s">
        <v>318</v>
      </c>
      <c r="J187" s="9">
        <v>4497.22</v>
      </c>
      <c r="K187" s="9">
        <v>9686.6</v>
      </c>
      <c r="L187" s="9">
        <v>0</v>
      </c>
      <c r="M187" s="9">
        <v>5189.38</v>
      </c>
      <c r="N187" s="7">
        <f t="shared" si="53"/>
        <v>0.46427229368405842</v>
      </c>
      <c r="O187" s="8" t="s">
        <v>318</v>
      </c>
      <c r="P187" s="9">
        <v>9686.6</v>
      </c>
      <c r="Q187" s="9">
        <v>9686.6</v>
      </c>
      <c r="R187" s="9">
        <v>0</v>
      </c>
      <c r="S187" s="8" t="s">
        <v>318</v>
      </c>
      <c r="T187" s="9">
        <v>9686.6</v>
      </c>
      <c r="U187" s="9">
        <v>4497.22</v>
      </c>
      <c r="V187" s="8" t="s">
        <v>318</v>
      </c>
      <c r="W187" s="9">
        <v>0</v>
      </c>
      <c r="X187" s="9">
        <f t="shared" si="62"/>
        <v>4497.22</v>
      </c>
      <c r="Y187" s="9">
        <f t="shared" si="63"/>
        <v>5189.38</v>
      </c>
      <c r="Z187" s="7">
        <f t="shared" si="54"/>
        <v>0.53572770631594158</v>
      </c>
      <c r="AA187" s="8" t="s">
        <v>318</v>
      </c>
    </row>
    <row r="188" spans="1:27" hidden="1" outlineLevel="1" x14ac:dyDescent="0.25">
      <c r="A188" t="s">
        <v>318</v>
      </c>
      <c r="B188" s="8" t="s">
        <v>318</v>
      </c>
      <c r="C188" s="8" t="s">
        <v>275</v>
      </c>
      <c r="D188" s="9">
        <v>0</v>
      </c>
      <c r="E188" s="9">
        <v>83.33</v>
      </c>
      <c r="F188" s="9">
        <v>0</v>
      </c>
      <c r="G188" s="9">
        <v>83.33</v>
      </c>
      <c r="H188" s="7">
        <f t="shared" si="52"/>
        <v>0</v>
      </c>
      <c r="I188" s="8" t="s">
        <v>318</v>
      </c>
      <c r="J188" s="9">
        <v>0</v>
      </c>
      <c r="K188" s="9">
        <v>1000</v>
      </c>
      <c r="L188" s="9">
        <v>0</v>
      </c>
      <c r="M188" s="9">
        <v>1000</v>
      </c>
      <c r="N188" s="7">
        <f t="shared" si="53"/>
        <v>0</v>
      </c>
      <c r="O188" s="8" t="s">
        <v>318</v>
      </c>
      <c r="P188" s="9">
        <v>2040.4</v>
      </c>
      <c r="Q188" s="9">
        <v>1000</v>
      </c>
      <c r="R188" s="9">
        <v>1040.4000000000001</v>
      </c>
      <c r="S188" s="8" t="s">
        <v>318</v>
      </c>
      <c r="T188" s="9">
        <v>1000</v>
      </c>
      <c r="U188" s="9">
        <v>0</v>
      </c>
      <c r="V188" s="8" t="s">
        <v>318</v>
      </c>
      <c r="W188" s="9">
        <v>0</v>
      </c>
      <c r="X188" s="9">
        <f t="shared" si="62"/>
        <v>0</v>
      </c>
      <c r="Y188" s="9">
        <f t="shared" si="63"/>
        <v>1000</v>
      </c>
      <c r="Z188" s="7">
        <f t="shared" si="54"/>
        <v>1</v>
      </c>
      <c r="AA188" s="8" t="s">
        <v>318</v>
      </c>
    </row>
    <row r="189" spans="1:27" hidden="1" outlineLevel="1" x14ac:dyDescent="0.25">
      <c r="A189" t="s">
        <v>318</v>
      </c>
      <c r="B189" s="8" t="s">
        <v>318</v>
      </c>
      <c r="C189" s="8" t="s">
        <v>276</v>
      </c>
      <c r="D189" s="9">
        <v>0</v>
      </c>
      <c r="E189" s="9">
        <v>0</v>
      </c>
      <c r="F189" s="9">
        <v>0</v>
      </c>
      <c r="G189" s="9">
        <v>0</v>
      </c>
      <c r="H189" s="7">
        <f t="shared" si="52"/>
        <v>0</v>
      </c>
      <c r="I189" s="8" t="s">
        <v>318</v>
      </c>
      <c r="J189" s="9">
        <v>3013</v>
      </c>
      <c r="K189" s="9">
        <v>505</v>
      </c>
      <c r="L189" s="9">
        <v>0</v>
      </c>
      <c r="M189" s="9">
        <v>-2508</v>
      </c>
      <c r="N189" s="7">
        <f t="shared" si="53"/>
        <v>5.9663366336633663</v>
      </c>
      <c r="O189" s="8" t="s">
        <v>318</v>
      </c>
      <c r="P189" s="9">
        <v>505</v>
      </c>
      <c r="Q189" s="9">
        <v>505</v>
      </c>
      <c r="R189" s="9">
        <v>0</v>
      </c>
      <c r="S189" s="8" t="s">
        <v>318</v>
      </c>
      <c r="T189" s="9">
        <v>505</v>
      </c>
      <c r="U189" s="9">
        <v>3013</v>
      </c>
      <c r="V189" s="8" t="s">
        <v>318</v>
      </c>
      <c r="W189" s="9">
        <v>0</v>
      </c>
      <c r="X189" s="9">
        <f t="shared" si="62"/>
        <v>3013</v>
      </c>
      <c r="Y189" s="9">
        <f t="shared" si="63"/>
        <v>-2508</v>
      </c>
      <c r="Z189" s="7">
        <f t="shared" si="54"/>
        <v>-4.9663366336633663</v>
      </c>
      <c r="AA189" s="8" t="s">
        <v>318</v>
      </c>
    </row>
    <row r="190" spans="1:27" hidden="1" outlineLevel="1" x14ac:dyDescent="0.25">
      <c r="A190" t="s">
        <v>318</v>
      </c>
      <c r="B190" s="8" t="s">
        <v>318</v>
      </c>
      <c r="C190" s="8" t="s">
        <v>277</v>
      </c>
      <c r="D190" s="9">
        <v>0</v>
      </c>
      <c r="E190" s="9">
        <v>0</v>
      </c>
      <c r="F190" s="9">
        <v>0</v>
      </c>
      <c r="G190" s="9">
        <v>0</v>
      </c>
      <c r="H190" s="7">
        <f t="shared" si="52"/>
        <v>0</v>
      </c>
      <c r="I190" s="8" t="s">
        <v>318</v>
      </c>
      <c r="J190" s="9">
        <v>2332</v>
      </c>
      <c r="K190" s="9">
        <v>3065</v>
      </c>
      <c r="L190" s="9">
        <v>0</v>
      </c>
      <c r="M190" s="9">
        <v>733</v>
      </c>
      <c r="N190" s="7">
        <f t="shared" si="53"/>
        <v>0.76084828711256114</v>
      </c>
      <c r="O190" s="8" t="s">
        <v>318</v>
      </c>
      <c r="P190" s="9">
        <v>3065</v>
      </c>
      <c r="Q190" s="9">
        <v>3065</v>
      </c>
      <c r="R190" s="9">
        <v>0</v>
      </c>
      <c r="S190" s="8" t="s">
        <v>318</v>
      </c>
      <c r="T190" s="9">
        <v>3065</v>
      </c>
      <c r="U190" s="9">
        <v>2332</v>
      </c>
      <c r="V190" s="8" t="s">
        <v>318</v>
      </c>
      <c r="W190" s="9">
        <v>0</v>
      </c>
      <c r="X190" s="9">
        <f t="shared" si="62"/>
        <v>2332</v>
      </c>
      <c r="Y190" s="9">
        <f t="shared" si="63"/>
        <v>733</v>
      </c>
      <c r="Z190" s="7">
        <f t="shared" si="54"/>
        <v>0.23915171288743883</v>
      </c>
      <c r="AA190" s="8" t="s">
        <v>318</v>
      </c>
    </row>
    <row r="191" spans="1:27" hidden="1" outlineLevel="1" x14ac:dyDescent="0.25">
      <c r="A191" t="s">
        <v>318</v>
      </c>
      <c r="B191" s="8" t="s">
        <v>318</v>
      </c>
      <c r="C191" s="8" t="s">
        <v>278</v>
      </c>
      <c r="D191" s="9">
        <v>616.74</v>
      </c>
      <c r="E191" s="9">
        <v>316.57</v>
      </c>
      <c r="F191" s="9">
        <v>0</v>
      </c>
      <c r="G191" s="9">
        <v>-300.17</v>
      </c>
      <c r="H191" s="7">
        <f t="shared" si="52"/>
        <v>1.9481947120700003</v>
      </c>
      <c r="I191" s="8" t="s">
        <v>318</v>
      </c>
      <c r="J191" s="9">
        <v>3873.07</v>
      </c>
      <c r="K191" s="9">
        <v>3798.8</v>
      </c>
      <c r="L191" s="9">
        <v>0</v>
      </c>
      <c r="M191" s="9">
        <v>-74.27</v>
      </c>
      <c r="N191" s="7">
        <f t="shared" si="53"/>
        <v>1.0195509108139413</v>
      </c>
      <c r="O191" s="8" t="s">
        <v>318</v>
      </c>
      <c r="P191" s="9">
        <v>3798.8</v>
      </c>
      <c r="Q191" s="9">
        <v>3798.8</v>
      </c>
      <c r="R191" s="9">
        <v>0</v>
      </c>
      <c r="S191" s="8" t="s">
        <v>318</v>
      </c>
      <c r="T191" s="9">
        <v>3798.8</v>
      </c>
      <c r="U191" s="9">
        <v>3873.07</v>
      </c>
      <c r="V191" s="8" t="s">
        <v>318</v>
      </c>
      <c r="W191" s="9">
        <v>0</v>
      </c>
      <c r="X191" s="9">
        <f t="shared" si="62"/>
        <v>3873.07</v>
      </c>
      <c r="Y191" s="9">
        <f t="shared" si="63"/>
        <v>-74.269999999999982</v>
      </c>
      <c r="Z191" s="7">
        <f t="shared" si="54"/>
        <v>-1.9550910813941239E-2</v>
      </c>
      <c r="AA191" s="8" t="s">
        <v>318</v>
      </c>
    </row>
    <row r="192" spans="1:27" hidden="1" outlineLevel="1" x14ac:dyDescent="0.25">
      <c r="A192" t="s">
        <v>318</v>
      </c>
      <c r="B192" s="8" t="s">
        <v>318</v>
      </c>
      <c r="C192" s="8" t="s">
        <v>279</v>
      </c>
      <c r="D192" s="9">
        <v>0</v>
      </c>
      <c r="E192" s="9">
        <v>0</v>
      </c>
      <c r="F192" s="9">
        <v>0</v>
      </c>
      <c r="G192" s="9">
        <v>0</v>
      </c>
      <c r="H192" s="7">
        <f t="shared" si="52"/>
        <v>0</v>
      </c>
      <c r="I192" s="8" t="s">
        <v>318</v>
      </c>
      <c r="J192" s="9">
        <v>2964</v>
      </c>
      <c r="K192" s="9">
        <v>2952.6</v>
      </c>
      <c r="L192" s="9">
        <v>0</v>
      </c>
      <c r="M192" s="9">
        <v>-11.4</v>
      </c>
      <c r="N192" s="7">
        <f t="shared" si="53"/>
        <v>1.0038610038610039</v>
      </c>
      <c r="O192" s="8" t="s">
        <v>318</v>
      </c>
      <c r="P192" s="9">
        <v>2952.6</v>
      </c>
      <c r="Q192" s="9">
        <v>2952.6</v>
      </c>
      <c r="R192" s="9">
        <v>0</v>
      </c>
      <c r="S192" s="8" t="s">
        <v>318</v>
      </c>
      <c r="T192" s="9">
        <v>2952.6</v>
      </c>
      <c r="U192" s="9">
        <v>2964</v>
      </c>
      <c r="V192" s="8" t="s">
        <v>318</v>
      </c>
      <c r="W192" s="9">
        <v>0</v>
      </c>
      <c r="X192" s="9">
        <f t="shared" si="62"/>
        <v>2964</v>
      </c>
      <c r="Y192" s="9">
        <f t="shared" si="63"/>
        <v>-11.400000000000091</v>
      </c>
      <c r="Z192" s="7">
        <f t="shared" si="54"/>
        <v>-3.8610038610038919E-3</v>
      </c>
      <c r="AA192" s="8" t="s">
        <v>318</v>
      </c>
    </row>
    <row r="193" spans="1:27" hidden="1" outlineLevel="1" x14ac:dyDescent="0.25">
      <c r="A193" t="s">
        <v>318</v>
      </c>
      <c r="B193" s="8" t="s">
        <v>318</v>
      </c>
      <c r="C193" s="8" t="s">
        <v>280</v>
      </c>
      <c r="D193" s="9">
        <v>0</v>
      </c>
      <c r="E193" s="9">
        <v>0</v>
      </c>
      <c r="F193" s="9">
        <v>0</v>
      </c>
      <c r="G193" s="9">
        <v>0</v>
      </c>
      <c r="H193" s="7">
        <f t="shared" ref="H193:H218" si="64">IF(E193&lt;&gt;0, (D193+F193)/E193, 0)</f>
        <v>0</v>
      </c>
      <c r="I193" s="8" t="s">
        <v>318</v>
      </c>
      <c r="J193" s="9">
        <v>1917.99</v>
      </c>
      <c r="K193" s="9">
        <v>2072</v>
      </c>
      <c r="L193" s="9">
        <v>0</v>
      </c>
      <c r="M193" s="9">
        <v>154.01</v>
      </c>
      <c r="N193" s="7">
        <f t="shared" ref="N193:N218" si="65">IF(K193&lt;&gt;0, (J193+L193)/K193, 0)</f>
        <v>0.92567084942084943</v>
      </c>
      <c r="O193" s="8" t="s">
        <v>318</v>
      </c>
      <c r="P193" s="9">
        <v>2072</v>
      </c>
      <c r="Q193" s="9">
        <v>2072</v>
      </c>
      <c r="R193" s="9">
        <v>0</v>
      </c>
      <c r="S193" s="8" t="s">
        <v>318</v>
      </c>
      <c r="T193" s="9">
        <v>2072</v>
      </c>
      <c r="U193" s="9">
        <v>1917.99</v>
      </c>
      <c r="V193" s="8" t="s">
        <v>318</v>
      </c>
      <c r="W193" s="9">
        <v>0</v>
      </c>
      <c r="X193" s="9">
        <f t="shared" si="62"/>
        <v>1917.99</v>
      </c>
      <c r="Y193" s="9">
        <f t="shared" si="63"/>
        <v>154.01</v>
      </c>
      <c r="Z193" s="7">
        <f t="shared" ref="Z193:Z224" si="66">IF(T193&lt;&gt;0, Y193/T193, 0)</f>
        <v>7.4329150579150571E-2</v>
      </c>
      <c r="AA193" s="8" t="s">
        <v>318</v>
      </c>
    </row>
    <row r="194" spans="1:27" hidden="1" outlineLevel="1" x14ac:dyDescent="0.25">
      <c r="A194" t="s">
        <v>318</v>
      </c>
      <c r="B194" s="8" t="s">
        <v>318</v>
      </c>
      <c r="C194" s="8" t="s">
        <v>281</v>
      </c>
      <c r="D194" s="9">
        <v>0</v>
      </c>
      <c r="E194" s="9">
        <v>0</v>
      </c>
      <c r="F194" s="9">
        <v>0</v>
      </c>
      <c r="G194" s="9">
        <v>0</v>
      </c>
      <c r="H194" s="7">
        <f t="shared" si="64"/>
        <v>0</v>
      </c>
      <c r="I194" s="8" t="s">
        <v>318</v>
      </c>
      <c r="J194" s="9">
        <v>5968.8</v>
      </c>
      <c r="K194" s="9">
        <v>5498.6</v>
      </c>
      <c r="L194" s="9">
        <v>0</v>
      </c>
      <c r="M194" s="9">
        <v>-470.2</v>
      </c>
      <c r="N194" s="7">
        <f t="shared" si="65"/>
        <v>1.0855126759538791</v>
      </c>
      <c r="O194" s="8" t="s">
        <v>318</v>
      </c>
      <c r="P194" s="9">
        <v>5498.6</v>
      </c>
      <c r="Q194" s="9">
        <v>5498.6</v>
      </c>
      <c r="R194" s="9">
        <v>0</v>
      </c>
      <c r="S194" s="8" t="s">
        <v>318</v>
      </c>
      <c r="T194" s="9">
        <v>5498.6</v>
      </c>
      <c r="U194" s="9">
        <v>5968.8</v>
      </c>
      <c r="V194" s="8" t="s">
        <v>318</v>
      </c>
      <c r="W194" s="9">
        <v>0</v>
      </c>
      <c r="X194" s="9">
        <f t="shared" si="62"/>
        <v>5968.8</v>
      </c>
      <c r="Y194" s="9">
        <f t="shared" si="63"/>
        <v>-470.19999999999982</v>
      </c>
      <c r="Z194" s="7">
        <f t="shared" si="66"/>
        <v>-8.5512675953879125E-2</v>
      </c>
      <c r="AA194" s="8" t="s">
        <v>318</v>
      </c>
    </row>
    <row r="195" spans="1:27" hidden="1" outlineLevel="1" x14ac:dyDescent="0.25">
      <c r="A195" t="s">
        <v>318</v>
      </c>
      <c r="B195" s="8" t="s">
        <v>318</v>
      </c>
      <c r="C195" s="8" t="s">
        <v>282</v>
      </c>
      <c r="D195" s="9">
        <v>0</v>
      </c>
      <c r="E195" s="9">
        <v>0</v>
      </c>
      <c r="F195" s="9">
        <v>0</v>
      </c>
      <c r="G195" s="9">
        <v>0</v>
      </c>
      <c r="H195" s="7">
        <f t="shared" si="64"/>
        <v>0</v>
      </c>
      <c r="I195" s="8" t="s">
        <v>318</v>
      </c>
      <c r="J195" s="9">
        <v>1785.15</v>
      </c>
      <c r="K195" s="9">
        <v>2033.59</v>
      </c>
      <c r="L195" s="9">
        <v>0</v>
      </c>
      <c r="M195" s="9">
        <v>248.44</v>
      </c>
      <c r="N195" s="7">
        <f t="shared" si="65"/>
        <v>0.87783181467257421</v>
      </c>
      <c r="O195" s="8" t="s">
        <v>318</v>
      </c>
      <c r="P195" s="9">
        <v>2033.59</v>
      </c>
      <c r="Q195" s="9">
        <v>2033.59</v>
      </c>
      <c r="R195" s="9">
        <v>0</v>
      </c>
      <c r="S195" s="8" t="s">
        <v>318</v>
      </c>
      <c r="T195" s="9">
        <v>2033.59</v>
      </c>
      <c r="U195" s="9">
        <v>1785.15</v>
      </c>
      <c r="V195" s="8" t="s">
        <v>318</v>
      </c>
      <c r="W195" s="9">
        <v>0</v>
      </c>
      <c r="X195" s="9">
        <f t="shared" si="62"/>
        <v>1785.15</v>
      </c>
      <c r="Y195" s="9">
        <f t="shared" si="63"/>
        <v>248.43999999999983</v>
      </c>
      <c r="Z195" s="7">
        <f t="shared" si="66"/>
        <v>0.12216818532742581</v>
      </c>
      <c r="AA195" s="8" t="s">
        <v>318</v>
      </c>
    </row>
    <row r="196" spans="1:27" collapsed="1" x14ac:dyDescent="0.25">
      <c r="A196" t="s">
        <v>318</v>
      </c>
      <c r="B196" s="25" t="s">
        <v>286</v>
      </c>
      <c r="C196" s="25"/>
      <c r="D196" s="16">
        <f>SUM(D197:D199)</f>
        <v>1129.1300000000001</v>
      </c>
      <c r="E196" s="16">
        <f>SUM(E197:E199)</f>
        <v>212.04</v>
      </c>
      <c r="F196" s="16">
        <f>SUM(F197:F199)</f>
        <v>0</v>
      </c>
      <c r="G196" s="16">
        <f>SUM(G197:G199)</f>
        <v>-917.09000000000015</v>
      </c>
      <c r="H196" s="17">
        <f t="shared" si="64"/>
        <v>5.3250801735521609</v>
      </c>
      <c r="I196" s="15" t="s">
        <v>318</v>
      </c>
      <c r="J196" s="16">
        <f>SUM(J197:J199)</f>
        <v>23806.899999999998</v>
      </c>
      <c r="K196" s="16">
        <f>SUM(K197:K199)</f>
        <v>19314.52</v>
      </c>
      <c r="L196" s="16">
        <f>SUM(L197:L199)</f>
        <v>0</v>
      </c>
      <c r="M196" s="16">
        <f>SUM(M197:M199)</f>
        <v>-4492.38</v>
      </c>
      <c r="N196" s="17">
        <f t="shared" si="65"/>
        <v>1.2325908176853475</v>
      </c>
      <c r="O196" s="15" t="s">
        <v>318</v>
      </c>
      <c r="P196" s="16">
        <f>SUM(P197:P199)</f>
        <v>7104.74</v>
      </c>
      <c r="Q196" s="16">
        <f>SUM(Q197:Q199)</f>
        <v>19314.52</v>
      </c>
      <c r="R196" s="16">
        <f>SUM(R197:R199)</f>
        <v>-12209.78</v>
      </c>
      <c r="S196" s="15" t="s">
        <v>318</v>
      </c>
      <c r="T196" s="16">
        <f t="shared" ref="T196:Y196" si="67">SUM(T197:T199)</f>
        <v>19314.52</v>
      </c>
      <c r="U196" s="16">
        <f t="shared" si="67"/>
        <v>23806.899999999998</v>
      </c>
      <c r="V196" s="16">
        <f t="shared" si="67"/>
        <v>0</v>
      </c>
      <c r="W196" s="16">
        <f t="shared" si="67"/>
        <v>0</v>
      </c>
      <c r="X196" s="16">
        <f t="shared" si="67"/>
        <v>23806.899999999998</v>
      </c>
      <c r="Y196" s="16">
        <f t="shared" si="67"/>
        <v>-4492.3799999999992</v>
      </c>
      <c r="Z196" s="17">
        <f t="shared" si="66"/>
        <v>-0.23259081768534756</v>
      </c>
      <c r="AA196" s="16"/>
    </row>
    <row r="197" spans="1:27" hidden="1" outlineLevel="1" x14ac:dyDescent="0.25">
      <c r="A197" t="s">
        <v>318</v>
      </c>
      <c r="B197" s="8" t="s">
        <v>318</v>
      </c>
      <c r="C197" s="8" t="s">
        <v>287</v>
      </c>
      <c r="D197" s="9">
        <v>1129.1300000000001</v>
      </c>
      <c r="E197" s="9">
        <v>0</v>
      </c>
      <c r="F197" s="9">
        <v>0</v>
      </c>
      <c r="G197" s="9">
        <v>-1129.1300000000001</v>
      </c>
      <c r="H197" s="7">
        <f t="shared" si="64"/>
        <v>0</v>
      </c>
      <c r="I197" s="8" t="s">
        <v>318</v>
      </c>
      <c r="J197" s="9">
        <v>21864.71</v>
      </c>
      <c r="K197" s="9">
        <v>16570</v>
      </c>
      <c r="L197" s="9">
        <v>0</v>
      </c>
      <c r="M197" s="9">
        <v>-5294.71</v>
      </c>
      <c r="N197" s="7">
        <f t="shared" si="65"/>
        <v>1.3195359082679541</v>
      </c>
      <c r="O197" s="8" t="s">
        <v>318</v>
      </c>
      <c r="P197" s="9">
        <v>5200</v>
      </c>
      <c r="Q197" s="9">
        <v>16570</v>
      </c>
      <c r="R197" s="9">
        <v>-11370</v>
      </c>
      <c r="S197" s="8" t="s">
        <v>318</v>
      </c>
      <c r="T197" s="9">
        <v>16570</v>
      </c>
      <c r="U197" s="9">
        <v>21864.71</v>
      </c>
      <c r="V197" s="8" t="s">
        <v>318</v>
      </c>
      <c r="W197" s="9">
        <v>0</v>
      </c>
      <c r="X197" s="9">
        <f>U197+IF(V197 = "", 0, V197)+W197</f>
        <v>21864.71</v>
      </c>
      <c r="Y197" s="9">
        <f>T197-X197</f>
        <v>-5294.7099999999991</v>
      </c>
      <c r="Z197" s="7">
        <f t="shared" si="66"/>
        <v>-0.31953590826795408</v>
      </c>
      <c r="AA197" s="8" t="s">
        <v>318</v>
      </c>
    </row>
    <row r="198" spans="1:27" hidden="1" outlineLevel="1" x14ac:dyDescent="0.25">
      <c r="A198" t="s">
        <v>318</v>
      </c>
      <c r="B198" s="8" t="s">
        <v>318</v>
      </c>
      <c r="C198" s="8" t="s">
        <v>288</v>
      </c>
      <c r="D198" s="9">
        <v>0</v>
      </c>
      <c r="E198" s="9">
        <v>0</v>
      </c>
      <c r="F198" s="9">
        <v>0</v>
      </c>
      <c r="G198" s="9">
        <v>0</v>
      </c>
      <c r="H198" s="7">
        <f t="shared" si="64"/>
        <v>0</v>
      </c>
      <c r="I198" s="8" t="s">
        <v>318</v>
      </c>
      <c r="J198" s="9">
        <v>986.6</v>
      </c>
      <c r="K198" s="9">
        <v>0</v>
      </c>
      <c r="L198" s="9">
        <v>0</v>
      </c>
      <c r="M198" s="9">
        <v>-986.6</v>
      </c>
      <c r="N198" s="7">
        <f t="shared" si="65"/>
        <v>0</v>
      </c>
      <c r="O198" s="8" t="s">
        <v>318</v>
      </c>
      <c r="P198" s="9">
        <v>0</v>
      </c>
      <c r="Q198" s="9">
        <v>0</v>
      </c>
      <c r="R198" s="9">
        <v>0</v>
      </c>
      <c r="S198" s="8" t="s">
        <v>318</v>
      </c>
      <c r="T198" s="9">
        <v>0</v>
      </c>
      <c r="U198" s="9">
        <v>986.6</v>
      </c>
      <c r="V198" s="8" t="s">
        <v>318</v>
      </c>
      <c r="W198" s="9">
        <v>0</v>
      </c>
      <c r="X198" s="9">
        <f>U198+IF(V198 = "", 0, V198)+W198</f>
        <v>986.6</v>
      </c>
      <c r="Y198" s="9">
        <f>T198-X198</f>
        <v>-986.6</v>
      </c>
      <c r="Z198" s="7">
        <f t="shared" si="66"/>
        <v>0</v>
      </c>
      <c r="AA198" s="8" t="s">
        <v>318</v>
      </c>
    </row>
    <row r="199" spans="1:27" hidden="1" outlineLevel="1" x14ac:dyDescent="0.25">
      <c r="A199" t="s">
        <v>318</v>
      </c>
      <c r="B199" s="8" t="s">
        <v>318</v>
      </c>
      <c r="C199" s="8" t="s">
        <v>289</v>
      </c>
      <c r="D199" s="9">
        <v>0</v>
      </c>
      <c r="E199" s="9">
        <v>212.04</v>
      </c>
      <c r="F199" s="9">
        <v>0</v>
      </c>
      <c r="G199" s="9">
        <v>212.04</v>
      </c>
      <c r="H199" s="7">
        <f t="shared" si="64"/>
        <v>0</v>
      </c>
      <c r="I199" s="8" t="s">
        <v>318</v>
      </c>
      <c r="J199" s="9">
        <v>955.59</v>
      </c>
      <c r="K199" s="9">
        <v>2744.52</v>
      </c>
      <c r="L199" s="9">
        <v>0</v>
      </c>
      <c r="M199" s="9">
        <v>1788.93</v>
      </c>
      <c r="N199" s="7">
        <f t="shared" si="65"/>
        <v>0.34818110270648422</v>
      </c>
      <c r="O199" s="8" t="s">
        <v>318</v>
      </c>
      <c r="P199" s="9">
        <v>1904.74</v>
      </c>
      <c r="Q199" s="9">
        <v>2744.52</v>
      </c>
      <c r="R199" s="9">
        <v>-839.78</v>
      </c>
      <c r="S199" s="8" t="s">
        <v>318</v>
      </c>
      <c r="T199" s="9">
        <v>2744.52</v>
      </c>
      <c r="U199" s="9">
        <v>955.59</v>
      </c>
      <c r="V199" s="8" t="s">
        <v>318</v>
      </c>
      <c r="W199" s="9">
        <v>0</v>
      </c>
      <c r="X199" s="9">
        <f>U199+IF(V199 = "", 0, V199)+W199</f>
        <v>955.59</v>
      </c>
      <c r="Y199" s="9">
        <f>T199-X199</f>
        <v>1788.9299999999998</v>
      </c>
      <c r="Z199" s="7">
        <f t="shared" si="66"/>
        <v>0.65181889729351572</v>
      </c>
      <c r="AA199" s="8" t="s">
        <v>318</v>
      </c>
    </row>
    <row r="200" spans="1:27" collapsed="1" x14ac:dyDescent="0.25">
      <c r="A200" t="s">
        <v>318</v>
      </c>
      <c r="B200" s="25" t="s">
        <v>290</v>
      </c>
      <c r="C200" s="25"/>
      <c r="D200" s="16">
        <f>SUM(D201:D202)</f>
        <v>517.4</v>
      </c>
      <c r="E200" s="16">
        <f>SUM(E201:E202)</f>
        <v>0</v>
      </c>
      <c r="F200" s="16">
        <f>SUM(F201:F202)</f>
        <v>0</v>
      </c>
      <c r="G200" s="16">
        <f>SUM(G201:G202)</f>
        <v>-517.4</v>
      </c>
      <c r="H200" s="17">
        <f t="shared" si="64"/>
        <v>0</v>
      </c>
      <c r="I200" s="15" t="s">
        <v>318</v>
      </c>
      <c r="J200" s="16">
        <f>SUM(J201:J202)</f>
        <v>170539.62</v>
      </c>
      <c r="K200" s="16">
        <f>SUM(K201:K202)</f>
        <v>164508.07</v>
      </c>
      <c r="L200" s="16">
        <f>SUM(L201:L202)</f>
        <v>0</v>
      </c>
      <c r="M200" s="16">
        <f>SUM(M201:M202)</f>
        <v>-6031.55</v>
      </c>
      <c r="N200" s="17">
        <f t="shared" si="65"/>
        <v>1.0366641587856449</v>
      </c>
      <c r="O200" s="15" t="s">
        <v>318</v>
      </c>
      <c r="P200" s="16">
        <f>SUM(P201:P202)</f>
        <v>161208.07</v>
      </c>
      <c r="Q200" s="16">
        <f>SUM(Q201:Q202)</f>
        <v>164508.07</v>
      </c>
      <c r="R200" s="16">
        <f>SUM(R201:R202)</f>
        <v>-3300</v>
      </c>
      <c r="S200" s="15" t="s">
        <v>318</v>
      </c>
      <c r="T200" s="16">
        <f t="shared" ref="T200:Y200" si="68">SUM(T201:T202)</f>
        <v>164508.07</v>
      </c>
      <c r="U200" s="16">
        <f t="shared" si="68"/>
        <v>170539.62</v>
      </c>
      <c r="V200" s="16">
        <f t="shared" si="68"/>
        <v>0</v>
      </c>
      <c r="W200" s="16">
        <f t="shared" si="68"/>
        <v>0</v>
      </c>
      <c r="X200" s="16">
        <f t="shared" si="68"/>
        <v>170539.62</v>
      </c>
      <c r="Y200" s="16">
        <f t="shared" si="68"/>
        <v>-6031.5499999999847</v>
      </c>
      <c r="Z200" s="17">
        <f t="shared" si="66"/>
        <v>-3.6664158785644892E-2</v>
      </c>
      <c r="AA200" s="16"/>
    </row>
    <row r="201" spans="1:27" hidden="1" outlineLevel="1" x14ac:dyDescent="0.25">
      <c r="A201" t="s">
        <v>318</v>
      </c>
      <c r="B201" s="8" t="s">
        <v>318</v>
      </c>
      <c r="C201" s="8" t="s">
        <v>291</v>
      </c>
      <c r="D201" s="9">
        <v>0</v>
      </c>
      <c r="E201" s="9">
        <v>0</v>
      </c>
      <c r="F201" s="9">
        <v>0</v>
      </c>
      <c r="G201" s="9">
        <v>0</v>
      </c>
      <c r="H201" s="7">
        <f t="shared" si="64"/>
        <v>0</v>
      </c>
      <c r="I201" s="8" t="s">
        <v>318</v>
      </c>
      <c r="J201" s="9">
        <v>166475.21</v>
      </c>
      <c r="K201" s="9">
        <v>161208.07</v>
      </c>
      <c r="L201" s="9">
        <v>0</v>
      </c>
      <c r="M201" s="9">
        <v>-5267.14</v>
      </c>
      <c r="N201" s="7">
        <f t="shared" si="65"/>
        <v>1.0326729300834629</v>
      </c>
      <c r="O201" s="8" t="s">
        <v>318</v>
      </c>
      <c r="P201" s="9">
        <v>161208.07</v>
      </c>
      <c r="Q201" s="9">
        <v>161208.07</v>
      </c>
      <c r="R201" s="9">
        <v>0</v>
      </c>
      <c r="S201" s="8" t="s">
        <v>318</v>
      </c>
      <c r="T201" s="9">
        <v>161208.07</v>
      </c>
      <c r="U201" s="9">
        <v>166475.21</v>
      </c>
      <c r="V201" s="8" t="s">
        <v>318</v>
      </c>
      <c r="W201" s="9">
        <v>0</v>
      </c>
      <c r="X201" s="9">
        <f>U201+IF(V201 = "", 0, V201)+W201</f>
        <v>166475.21</v>
      </c>
      <c r="Y201" s="9">
        <f>T201-X201</f>
        <v>-5267.1399999999849</v>
      </c>
      <c r="Z201" s="7">
        <f t="shared" si="66"/>
        <v>-3.2672930083462851E-2</v>
      </c>
      <c r="AA201" s="8" t="s">
        <v>318</v>
      </c>
    </row>
    <row r="202" spans="1:27" hidden="1" outlineLevel="1" x14ac:dyDescent="0.25">
      <c r="A202" t="s">
        <v>318</v>
      </c>
      <c r="B202" s="8" t="s">
        <v>318</v>
      </c>
      <c r="C202" s="8" t="s">
        <v>292</v>
      </c>
      <c r="D202" s="9">
        <v>517.4</v>
      </c>
      <c r="E202" s="9">
        <v>0</v>
      </c>
      <c r="F202" s="9">
        <v>0</v>
      </c>
      <c r="G202" s="9">
        <v>-517.4</v>
      </c>
      <c r="H202" s="7">
        <f t="shared" si="64"/>
        <v>0</v>
      </c>
      <c r="I202" s="8" t="s">
        <v>318</v>
      </c>
      <c r="J202" s="9">
        <v>4064.41</v>
      </c>
      <c r="K202" s="9">
        <v>3300</v>
      </c>
      <c r="L202" s="9">
        <v>0</v>
      </c>
      <c r="M202" s="9">
        <v>-764.41</v>
      </c>
      <c r="N202" s="7">
        <f t="shared" si="65"/>
        <v>1.2316393939393939</v>
      </c>
      <c r="O202" s="8" t="s">
        <v>318</v>
      </c>
      <c r="P202" s="9">
        <v>0</v>
      </c>
      <c r="Q202" s="9">
        <v>3300</v>
      </c>
      <c r="R202" s="9">
        <v>-3300</v>
      </c>
      <c r="S202" s="8" t="s">
        <v>318</v>
      </c>
      <c r="T202" s="9">
        <v>3300</v>
      </c>
      <c r="U202" s="9">
        <v>4064.41</v>
      </c>
      <c r="V202" s="8" t="s">
        <v>318</v>
      </c>
      <c r="W202" s="9">
        <v>0</v>
      </c>
      <c r="X202" s="9">
        <f>U202+IF(V202 = "", 0, V202)+W202</f>
        <v>4064.41</v>
      </c>
      <c r="Y202" s="9">
        <f>T202-X202</f>
        <v>-764.40999999999985</v>
      </c>
      <c r="Z202" s="7">
        <f t="shared" si="66"/>
        <v>-0.23163939393939389</v>
      </c>
      <c r="AA202" s="8" t="s">
        <v>318</v>
      </c>
    </row>
    <row r="203" spans="1:27" collapsed="1" x14ac:dyDescent="0.25">
      <c r="A203" t="s">
        <v>318</v>
      </c>
      <c r="B203" s="25" t="s">
        <v>293</v>
      </c>
      <c r="C203" s="25"/>
      <c r="D203" s="16">
        <f>SUM(D204:D204)</f>
        <v>0</v>
      </c>
      <c r="E203" s="16">
        <f>SUM(E204:E204)</f>
        <v>6.08</v>
      </c>
      <c r="F203" s="16">
        <f>SUM(F204:F204)</f>
        <v>0</v>
      </c>
      <c r="G203" s="16">
        <f>SUM(G204:G204)</f>
        <v>6.08</v>
      </c>
      <c r="H203" s="17">
        <f t="shared" si="64"/>
        <v>0</v>
      </c>
      <c r="I203" s="15" t="s">
        <v>318</v>
      </c>
      <c r="J203" s="16">
        <f>SUM(J204:J204)</f>
        <v>40.54</v>
      </c>
      <c r="K203" s="16">
        <f>SUM(K204:K204)</f>
        <v>72.91</v>
      </c>
      <c r="L203" s="16">
        <f>SUM(L204:L204)</f>
        <v>0</v>
      </c>
      <c r="M203" s="16">
        <f>SUM(M204:M204)</f>
        <v>32.369999999999997</v>
      </c>
      <c r="N203" s="17">
        <f t="shared" si="65"/>
        <v>0.55602797970100126</v>
      </c>
      <c r="O203" s="15" t="s">
        <v>318</v>
      </c>
      <c r="P203" s="16">
        <f>SUM(P204:P204)</f>
        <v>72.91</v>
      </c>
      <c r="Q203" s="16">
        <f>SUM(Q204:Q204)</f>
        <v>72.91</v>
      </c>
      <c r="R203" s="16">
        <f>SUM(R204:R204)</f>
        <v>0</v>
      </c>
      <c r="S203" s="15" t="s">
        <v>318</v>
      </c>
      <c r="T203" s="16">
        <f t="shared" ref="T203:Y203" si="69">SUM(T204:T204)</f>
        <v>72.91</v>
      </c>
      <c r="U203" s="16">
        <f t="shared" si="69"/>
        <v>40.54</v>
      </c>
      <c r="V203" s="16">
        <f t="shared" si="69"/>
        <v>0</v>
      </c>
      <c r="W203" s="16">
        <f t="shared" si="69"/>
        <v>0</v>
      </c>
      <c r="X203" s="16">
        <f t="shared" si="69"/>
        <v>40.54</v>
      </c>
      <c r="Y203" s="16">
        <f t="shared" si="69"/>
        <v>32.369999999999997</v>
      </c>
      <c r="Z203" s="17">
        <f t="shared" si="66"/>
        <v>0.44397202029899874</v>
      </c>
      <c r="AA203" s="16"/>
    </row>
    <row r="204" spans="1:27" hidden="1" outlineLevel="1" x14ac:dyDescent="0.25">
      <c r="A204" t="s">
        <v>318</v>
      </c>
      <c r="B204" s="8" t="s">
        <v>318</v>
      </c>
      <c r="C204" s="8" t="s">
        <v>294</v>
      </c>
      <c r="D204" s="9">
        <v>0</v>
      </c>
      <c r="E204" s="9">
        <v>6.08</v>
      </c>
      <c r="F204" s="9">
        <v>0</v>
      </c>
      <c r="G204" s="9">
        <v>6.08</v>
      </c>
      <c r="H204" s="7">
        <f t="shared" si="64"/>
        <v>0</v>
      </c>
      <c r="I204" s="8" t="s">
        <v>318</v>
      </c>
      <c r="J204" s="9">
        <v>40.54</v>
      </c>
      <c r="K204" s="9">
        <v>72.91</v>
      </c>
      <c r="L204" s="9">
        <v>0</v>
      </c>
      <c r="M204" s="9">
        <v>32.369999999999997</v>
      </c>
      <c r="N204" s="7">
        <f t="shared" si="65"/>
        <v>0.55602797970100126</v>
      </c>
      <c r="O204" s="8" t="s">
        <v>318</v>
      </c>
      <c r="P204" s="9">
        <v>72.91</v>
      </c>
      <c r="Q204" s="9">
        <v>72.91</v>
      </c>
      <c r="R204" s="9">
        <v>0</v>
      </c>
      <c r="S204" s="8" t="s">
        <v>318</v>
      </c>
      <c r="T204" s="9">
        <v>72.91</v>
      </c>
      <c r="U204" s="9">
        <v>40.54</v>
      </c>
      <c r="V204" s="8" t="s">
        <v>318</v>
      </c>
      <c r="W204" s="9">
        <v>0</v>
      </c>
      <c r="X204" s="9">
        <f>U204+IF(V204 = "", 0, V204)+W204</f>
        <v>40.54</v>
      </c>
      <c r="Y204" s="9">
        <f>T204-X204</f>
        <v>32.369999999999997</v>
      </c>
      <c r="Z204" s="7">
        <f t="shared" si="66"/>
        <v>0.44397202029899874</v>
      </c>
      <c r="AA204" s="8" t="s">
        <v>318</v>
      </c>
    </row>
    <row r="205" spans="1:27" collapsed="1" x14ac:dyDescent="0.25">
      <c r="A205" t="s">
        <v>318</v>
      </c>
      <c r="B205" s="25" t="s">
        <v>296</v>
      </c>
      <c r="C205" s="25"/>
      <c r="D205" s="16">
        <f>SUM(D206:D207)</f>
        <v>0</v>
      </c>
      <c r="E205" s="16">
        <f>SUM(E206:E207)</f>
        <v>0</v>
      </c>
      <c r="F205" s="16">
        <f>SUM(F206:F207)</f>
        <v>0</v>
      </c>
      <c r="G205" s="16">
        <f>SUM(G206:G207)</f>
        <v>0</v>
      </c>
      <c r="H205" s="17">
        <f t="shared" si="64"/>
        <v>0</v>
      </c>
      <c r="I205" s="15" t="s">
        <v>318</v>
      </c>
      <c r="J205" s="16">
        <f>SUM(J206:J207)</f>
        <v>27049.86</v>
      </c>
      <c r="K205" s="16">
        <f>SUM(K206:K207)</f>
        <v>27447</v>
      </c>
      <c r="L205" s="16">
        <f>SUM(L206:L207)</f>
        <v>0</v>
      </c>
      <c r="M205" s="16">
        <f>SUM(M206:M207)</f>
        <v>397.14</v>
      </c>
      <c r="N205" s="17">
        <f t="shared" si="65"/>
        <v>0.98553065908842497</v>
      </c>
      <c r="O205" s="15" t="s">
        <v>318</v>
      </c>
      <c r="P205" s="16">
        <f>SUM(P206:P207)</f>
        <v>25175</v>
      </c>
      <c r="Q205" s="16">
        <f>SUM(Q206:Q207)</f>
        <v>27447</v>
      </c>
      <c r="R205" s="16">
        <f>SUM(R206:R207)</f>
        <v>-2272</v>
      </c>
      <c r="S205" s="15" t="s">
        <v>318</v>
      </c>
      <c r="T205" s="16">
        <f t="shared" ref="T205:Y205" si="70">SUM(T206:T207)</f>
        <v>27447</v>
      </c>
      <c r="U205" s="16">
        <f t="shared" si="70"/>
        <v>27049.86</v>
      </c>
      <c r="V205" s="16">
        <f t="shared" si="70"/>
        <v>0</v>
      </c>
      <c r="W205" s="16">
        <f t="shared" si="70"/>
        <v>0</v>
      </c>
      <c r="X205" s="16">
        <f t="shared" si="70"/>
        <v>27049.86</v>
      </c>
      <c r="Y205" s="16">
        <f t="shared" si="70"/>
        <v>397.13999999999942</v>
      </c>
      <c r="Z205" s="17">
        <f t="shared" si="66"/>
        <v>1.4469340911575014E-2</v>
      </c>
      <c r="AA205" s="16"/>
    </row>
    <row r="206" spans="1:27" hidden="1" outlineLevel="1" x14ac:dyDescent="0.25">
      <c r="A206" t="s">
        <v>318</v>
      </c>
      <c r="B206" s="8" t="s">
        <v>318</v>
      </c>
      <c r="C206" s="8" t="s">
        <v>297</v>
      </c>
      <c r="D206" s="9">
        <v>0</v>
      </c>
      <c r="E206" s="9">
        <v>0</v>
      </c>
      <c r="F206" s="9">
        <v>0</v>
      </c>
      <c r="G206" s="9">
        <v>0</v>
      </c>
      <c r="H206" s="7">
        <f t="shared" si="64"/>
        <v>0</v>
      </c>
      <c r="I206" s="8" t="s">
        <v>318</v>
      </c>
      <c r="J206" s="9">
        <v>10278.39</v>
      </c>
      <c r="K206" s="9">
        <v>10675</v>
      </c>
      <c r="L206" s="9">
        <v>0</v>
      </c>
      <c r="M206" s="9">
        <v>396.61</v>
      </c>
      <c r="N206" s="7">
        <f t="shared" si="65"/>
        <v>0.96284683840749408</v>
      </c>
      <c r="O206" s="8" t="s">
        <v>318</v>
      </c>
      <c r="P206" s="9">
        <v>10675</v>
      </c>
      <c r="Q206" s="9">
        <v>10675</v>
      </c>
      <c r="R206" s="9">
        <v>0</v>
      </c>
      <c r="S206" s="8" t="s">
        <v>318</v>
      </c>
      <c r="T206" s="9">
        <v>10675</v>
      </c>
      <c r="U206" s="9">
        <v>10278.39</v>
      </c>
      <c r="V206" s="8" t="s">
        <v>318</v>
      </c>
      <c r="W206" s="9">
        <v>0</v>
      </c>
      <c r="X206" s="9">
        <f>U206+IF(V206 = "", 0, V206)+W206</f>
        <v>10278.39</v>
      </c>
      <c r="Y206" s="9">
        <f>T206-X206</f>
        <v>396.61000000000058</v>
      </c>
      <c r="Z206" s="7">
        <f t="shared" si="66"/>
        <v>3.7153161592505909E-2</v>
      </c>
      <c r="AA206" s="8" t="s">
        <v>318</v>
      </c>
    </row>
    <row r="207" spans="1:27" hidden="1" outlineLevel="1" x14ac:dyDescent="0.25">
      <c r="A207" t="s">
        <v>318</v>
      </c>
      <c r="B207" s="8" t="s">
        <v>318</v>
      </c>
      <c r="C207" s="8" t="s">
        <v>298</v>
      </c>
      <c r="D207" s="9">
        <v>0</v>
      </c>
      <c r="E207" s="9">
        <v>0</v>
      </c>
      <c r="F207" s="9">
        <v>0</v>
      </c>
      <c r="G207" s="9">
        <v>0</v>
      </c>
      <c r="H207" s="7">
        <f t="shared" si="64"/>
        <v>0</v>
      </c>
      <c r="I207" s="8" t="s">
        <v>318</v>
      </c>
      <c r="J207" s="9">
        <v>16771.47</v>
      </c>
      <c r="K207" s="9">
        <v>16772</v>
      </c>
      <c r="L207" s="9">
        <v>0</v>
      </c>
      <c r="M207" s="9">
        <v>0.53</v>
      </c>
      <c r="N207" s="7">
        <f t="shared" si="65"/>
        <v>0.9999683997138088</v>
      </c>
      <c r="O207" s="8" t="s">
        <v>318</v>
      </c>
      <c r="P207" s="9">
        <v>14500</v>
      </c>
      <c r="Q207" s="9">
        <v>16772</v>
      </c>
      <c r="R207" s="9">
        <v>-2272</v>
      </c>
      <c r="S207" s="8" t="s">
        <v>318</v>
      </c>
      <c r="T207" s="9">
        <v>16772</v>
      </c>
      <c r="U207" s="9">
        <v>16771.47</v>
      </c>
      <c r="V207" s="8" t="s">
        <v>318</v>
      </c>
      <c r="W207" s="9">
        <v>0</v>
      </c>
      <c r="X207" s="9">
        <f>U207+IF(V207 = "", 0, V207)+W207</f>
        <v>16771.47</v>
      </c>
      <c r="Y207" s="9">
        <f>T207-X207</f>
        <v>0.52999999999883585</v>
      </c>
      <c r="Z207" s="7">
        <f t="shared" si="66"/>
        <v>3.1600286191201755E-5</v>
      </c>
      <c r="AA207" s="8" t="s">
        <v>318</v>
      </c>
    </row>
    <row r="208" spans="1:27" collapsed="1" x14ac:dyDescent="0.25">
      <c r="A208" t="s">
        <v>318</v>
      </c>
      <c r="B208" s="25" t="s">
        <v>263</v>
      </c>
      <c r="C208" s="25"/>
      <c r="D208" s="16">
        <f>SUM(D209:D209)</f>
        <v>0</v>
      </c>
      <c r="E208" s="16">
        <f>SUM(E209:E209)</f>
        <v>0</v>
      </c>
      <c r="F208" s="16">
        <f>SUM(F209:F209)</f>
        <v>0</v>
      </c>
      <c r="G208" s="16">
        <f>SUM(G209:G209)</f>
        <v>0</v>
      </c>
      <c r="H208" s="17">
        <f t="shared" si="64"/>
        <v>0</v>
      </c>
      <c r="I208" s="15" t="s">
        <v>318</v>
      </c>
      <c r="J208" s="16">
        <f>SUM(J209:J209)</f>
        <v>0</v>
      </c>
      <c r="K208" s="16">
        <f>SUM(K209:K209)</f>
        <v>112.04</v>
      </c>
      <c r="L208" s="16">
        <f>SUM(L209:L209)</f>
        <v>0</v>
      </c>
      <c r="M208" s="16">
        <f>SUM(M209:M209)</f>
        <v>112.04</v>
      </c>
      <c r="N208" s="17">
        <f t="shared" si="65"/>
        <v>0</v>
      </c>
      <c r="O208" s="15" t="s">
        <v>318</v>
      </c>
      <c r="P208" s="16">
        <f>SUM(P209:P209)</f>
        <v>112.04</v>
      </c>
      <c r="Q208" s="16">
        <f>SUM(Q209:Q209)</f>
        <v>112.04</v>
      </c>
      <c r="R208" s="16">
        <f>SUM(R209:R209)</f>
        <v>0</v>
      </c>
      <c r="S208" s="15" t="s">
        <v>318</v>
      </c>
      <c r="T208" s="16">
        <f t="shared" ref="T208:Y208" si="71">SUM(T209:T209)</f>
        <v>112.04</v>
      </c>
      <c r="U208" s="16">
        <f t="shared" si="71"/>
        <v>0</v>
      </c>
      <c r="V208" s="16">
        <f t="shared" si="71"/>
        <v>0</v>
      </c>
      <c r="W208" s="16">
        <f t="shared" si="71"/>
        <v>0</v>
      </c>
      <c r="X208" s="16">
        <f t="shared" si="71"/>
        <v>0</v>
      </c>
      <c r="Y208" s="16">
        <f t="shared" si="71"/>
        <v>112.04</v>
      </c>
      <c r="Z208" s="17">
        <f t="shared" si="66"/>
        <v>1</v>
      </c>
      <c r="AA208" s="16"/>
    </row>
    <row r="209" spans="1:27" hidden="1" outlineLevel="1" x14ac:dyDescent="0.25">
      <c r="A209" t="s">
        <v>318</v>
      </c>
      <c r="B209" s="8" t="s">
        <v>318</v>
      </c>
      <c r="C209" s="8" t="s">
        <v>264</v>
      </c>
      <c r="D209" s="9">
        <v>0</v>
      </c>
      <c r="E209" s="9">
        <v>0</v>
      </c>
      <c r="F209" s="9">
        <v>0</v>
      </c>
      <c r="G209" s="9">
        <v>0</v>
      </c>
      <c r="H209" s="7">
        <f t="shared" si="64"/>
        <v>0</v>
      </c>
      <c r="I209" s="8" t="s">
        <v>318</v>
      </c>
      <c r="J209" s="9">
        <v>0</v>
      </c>
      <c r="K209" s="9">
        <v>112.04</v>
      </c>
      <c r="L209" s="9">
        <v>0</v>
      </c>
      <c r="M209" s="9">
        <v>112.04</v>
      </c>
      <c r="N209" s="7">
        <f t="shared" si="65"/>
        <v>0</v>
      </c>
      <c r="O209" s="8" t="s">
        <v>318</v>
      </c>
      <c r="P209" s="9">
        <v>112.04</v>
      </c>
      <c r="Q209" s="9">
        <v>112.04</v>
      </c>
      <c r="R209" s="9">
        <v>0</v>
      </c>
      <c r="S209" s="8" t="s">
        <v>318</v>
      </c>
      <c r="T209" s="9">
        <v>112.04</v>
      </c>
      <c r="U209" s="9">
        <v>0</v>
      </c>
      <c r="V209" s="8" t="s">
        <v>318</v>
      </c>
      <c r="W209" s="9">
        <v>0</v>
      </c>
      <c r="X209" s="9">
        <f>U209+IF(V209 = "", 0, V209)+W209</f>
        <v>0</v>
      </c>
      <c r="Y209" s="9">
        <f>T209-X209</f>
        <v>112.04</v>
      </c>
      <c r="Z209" s="7">
        <f t="shared" si="66"/>
        <v>1</v>
      </c>
      <c r="AA209" s="8" t="s">
        <v>318</v>
      </c>
    </row>
    <row r="210" spans="1:27" collapsed="1" x14ac:dyDescent="0.25">
      <c r="A210" t="s">
        <v>318</v>
      </c>
      <c r="B210" s="25" t="s">
        <v>301</v>
      </c>
      <c r="C210" s="25"/>
      <c r="D210" s="16">
        <f>SUM(D211:D211)</f>
        <v>8749</v>
      </c>
      <c r="E210" s="16">
        <f>SUM(E211:E211)</f>
        <v>8748.92</v>
      </c>
      <c r="F210" s="16">
        <f>SUM(F211:F211)</f>
        <v>0</v>
      </c>
      <c r="G210" s="16">
        <f>SUM(G211:G211)</f>
        <v>-0.08</v>
      </c>
      <c r="H210" s="17">
        <f t="shared" si="64"/>
        <v>1.0000091439857719</v>
      </c>
      <c r="I210" s="15" t="s">
        <v>318</v>
      </c>
      <c r="J210" s="16">
        <f>SUM(J211:J211)</f>
        <v>104987.19</v>
      </c>
      <c r="K210" s="16">
        <f>SUM(K211:K211)</f>
        <v>104986.99</v>
      </c>
      <c r="L210" s="16">
        <f>SUM(L211:L211)</f>
        <v>0</v>
      </c>
      <c r="M210" s="16">
        <f>SUM(M211:M211)</f>
        <v>-0.2</v>
      </c>
      <c r="N210" s="17">
        <f t="shared" si="65"/>
        <v>1.0000019049979429</v>
      </c>
      <c r="O210" s="15" t="s">
        <v>318</v>
      </c>
      <c r="P210" s="16">
        <f>SUM(P211:P211)</f>
        <v>104986.99</v>
      </c>
      <c r="Q210" s="16">
        <f>SUM(Q211:Q211)</f>
        <v>104986.99</v>
      </c>
      <c r="R210" s="16">
        <f>SUM(R211:R211)</f>
        <v>0</v>
      </c>
      <c r="S210" s="15" t="s">
        <v>318</v>
      </c>
      <c r="T210" s="16">
        <f t="shared" ref="T210:Y210" si="72">SUM(T211:T211)</f>
        <v>104986.99</v>
      </c>
      <c r="U210" s="16">
        <f t="shared" si="72"/>
        <v>104987.19</v>
      </c>
      <c r="V210" s="16">
        <f t="shared" si="72"/>
        <v>0</v>
      </c>
      <c r="W210" s="16">
        <f t="shared" si="72"/>
        <v>0</v>
      </c>
      <c r="X210" s="16">
        <f t="shared" si="72"/>
        <v>104987.19</v>
      </c>
      <c r="Y210" s="16">
        <f t="shared" si="72"/>
        <v>-0.19999999999708962</v>
      </c>
      <c r="Z210" s="17">
        <f t="shared" si="66"/>
        <v>-1.9049979430507496E-6</v>
      </c>
      <c r="AA210" s="16"/>
    </row>
    <row r="211" spans="1:27" hidden="1" outlineLevel="1" x14ac:dyDescent="0.25">
      <c r="A211" t="s">
        <v>318</v>
      </c>
      <c r="B211" s="8" t="s">
        <v>318</v>
      </c>
      <c r="C211" s="8" t="s">
        <v>302</v>
      </c>
      <c r="D211" s="9">
        <v>8749</v>
      </c>
      <c r="E211" s="9">
        <v>8748.92</v>
      </c>
      <c r="F211" s="9">
        <v>0</v>
      </c>
      <c r="G211" s="9">
        <v>-0.08</v>
      </c>
      <c r="H211" s="7">
        <f t="shared" si="64"/>
        <v>1.0000091439857719</v>
      </c>
      <c r="I211" s="8" t="s">
        <v>318</v>
      </c>
      <c r="J211" s="9">
        <v>104987.19</v>
      </c>
      <c r="K211" s="9">
        <v>104986.99</v>
      </c>
      <c r="L211" s="9">
        <v>0</v>
      </c>
      <c r="M211" s="9">
        <v>-0.2</v>
      </c>
      <c r="N211" s="7">
        <f t="shared" si="65"/>
        <v>1.0000019049979429</v>
      </c>
      <c r="O211" s="8" t="s">
        <v>318</v>
      </c>
      <c r="P211" s="9">
        <v>104986.99</v>
      </c>
      <c r="Q211" s="9">
        <v>104986.99</v>
      </c>
      <c r="R211" s="9">
        <v>0</v>
      </c>
      <c r="S211" s="8" t="s">
        <v>318</v>
      </c>
      <c r="T211" s="9">
        <v>104986.99</v>
      </c>
      <c r="U211" s="9">
        <v>104987.19</v>
      </c>
      <c r="V211" s="8" t="s">
        <v>318</v>
      </c>
      <c r="W211" s="9">
        <v>0</v>
      </c>
      <c r="X211" s="9">
        <f>U211+IF(V211 = "", 0, V211)+W211</f>
        <v>104987.19</v>
      </c>
      <c r="Y211" s="9">
        <f>T211-X211</f>
        <v>-0.19999999999708962</v>
      </c>
      <c r="Z211" s="7">
        <f t="shared" si="66"/>
        <v>-1.9049979430507496E-6</v>
      </c>
      <c r="AA211" s="8" t="s">
        <v>318</v>
      </c>
    </row>
    <row r="212" spans="1:27" collapsed="1" x14ac:dyDescent="0.25">
      <c r="A212" t="s">
        <v>318</v>
      </c>
      <c r="B212" s="25" t="s">
        <v>303</v>
      </c>
      <c r="C212" s="25"/>
      <c r="D212" s="16">
        <f>SUM(D213:D217)</f>
        <v>9065.35</v>
      </c>
      <c r="E212" s="16">
        <f>SUM(E213:E217)</f>
        <v>8450</v>
      </c>
      <c r="F212" s="16">
        <f>SUM(F213:F217)</f>
        <v>0</v>
      </c>
      <c r="G212" s="16">
        <f>SUM(G213:G217)</f>
        <v>-615.35000000000036</v>
      </c>
      <c r="H212" s="17">
        <f t="shared" si="64"/>
        <v>1.0728224852071007</v>
      </c>
      <c r="I212" s="15" t="s">
        <v>318</v>
      </c>
      <c r="J212" s="16">
        <f>SUM(J213:J217)</f>
        <v>89983.35</v>
      </c>
      <c r="K212" s="16">
        <f>SUM(K213:K217)</f>
        <v>132892</v>
      </c>
      <c r="L212" s="16">
        <f>SUM(L213:L217)</f>
        <v>0</v>
      </c>
      <c r="M212" s="16">
        <f>SUM(M213:M217)</f>
        <v>42908.65</v>
      </c>
      <c r="N212" s="17">
        <f t="shared" si="65"/>
        <v>0.67711638021852338</v>
      </c>
      <c r="O212" s="15" t="s">
        <v>318</v>
      </c>
      <c r="P212" s="16">
        <f>SUM(P213:P217)</f>
        <v>7892</v>
      </c>
      <c r="Q212" s="16">
        <f>SUM(Q213:Q217)</f>
        <v>132892</v>
      </c>
      <c r="R212" s="16">
        <f>SUM(R213:R217)</f>
        <v>-125000</v>
      </c>
      <c r="S212" s="15" t="s">
        <v>318</v>
      </c>
      <c r="T212" s="16">
        <f t="shared" ref="T212:Y212" si="73">SUM(T213:T217)</f>
        <v>132892</v>
      </c>
      <c r="U212" s="16">
        <f t="shared" si="73"/>
        <v>89983.35</v>
      </c>
      <c r="V212" s="16">
        <f t="shared" si="73"/>
        <v>0</v>
      </c>
      <c r="W212" s="16">
        <f t="shared" si="73"/>
        <v>0</v>
      </c>
      <c r="X212" s="16">
        <f t="shared" si="73"/>
        <v>89983.35</v>
      </c>
      <c r="Y212" s="16">
        <f t="shared" si="73"/>
        <v>42908.65</v>
      </c>
      <c r="Z212" s="17">
        <f t="shared" si="66"/>
        <v>0.32288361978147667</v>
      </c>
      <c r="AA212" s="16"/>
    </row>
    <row r="213" spans="1:27" hidden="1" outlineLevel="1" x14ac:dyDescent="0.25">
      <c r="A213" t="s">
        <v>318</v>
      </c>
      <c r="B213" s="8" t="s">
        <v>318</v>
      </c>
      <c r="C213" s="8" t="s">
        <v>304</v>
      </c>
      <c r="D213" s="9">
        <v>0</v>
      </c>
      <c r="E213" s="9">
        <v>5833.33</v>
      </c>
      <c r="F213" s="9">
        <v>0</v>
      </c>
      <c r="G213" s="9">
        <v>5833.33</v>
      </c>
      <c r="H213" s="7">
        <f t="shared" si="64"/>
        <v>0</v>
      </c>
      <c r="I213" s="8" t="s">
        <v>318</v>
      </c>
      <c r="J213" s="9">
        <v>79923</v>
      </c>
      <c r="K213" s="9">
        <v>70000</v>
      </c>
      <c r="L213" s="9">
        <v>0</v>
      </c>
      <c r="M213" s="9">
        <v>-9923</v>
      </c>
      <c r="N213" s="7">
        <f t="shared" si="65"/>
        <v>1.1417571428571429</v>
      </c>
      <c r="O213" s="8" t="s">
        <v>318</v>
      </c>
      <c r="P213" s="9">
        <v>0</v>
      </c>
      <c r="Q213" s="9">
        <v>70000</v>
      </c>
      <c r="R213" s="9">
        <v>-70000</v>
      </c>
      <c r="S213" s="8" t="s">
        <v>318</v>
      </c>
      <c r="T213" s="9">
        <v>70000</v>
      </c>
      <c r="U213" s="9">
        <v>79923</v>
      </c>
      <c r="V213" s="8" t="s">
        <v>318</v>
      </c>
      <c r="W213" s="9">
        <v>0</v>
      </c>
      <c r="X213" s="9">
        <f>U213+IF(V213 = "", 0, V213)+W213</f>
        <v>79923</v>
      </c>
      <c r="Y213" s="9">
        <f>T213-X213</f>
        <v>-9923</v>
      </c>
      <c r="Z213" s="7">
        <f t="shared" si="66"/>
        <v>-0.14175714285714286</v>
      </c>
      <c r="AA213" s="8" t="s">
        <v>318</v>
      </c>
    </row>
    <row r="214" spans="1:27" hidden="1" outlineLevel="1" x14ac:dyDescent="0.25">
      <c r="A214" t="s">
        <v>318</v>
      </c>
      <c r="B214" s="8" t="s">
        <v>318</v>
      </c>
      <c r="C214" s="8" t="s">
        <v>308</v>
      </c>
      <c r="D214" s="9">
        <v>0</v>
      </c>
      <c r="E214" s="9">
        <v>0</v>
      </c>
      <c r="F214" s="9">
        <v>0</v>
      </c>
      <c r="G214" s="9">
        <v>0</v>
      </c>
      <c r="H214" s="7">
        <f t="shared" si="64"/>
        <v>0</v>
      </c>
      <c r="I214" s="8" t="s">
        <v>318</v>
      </c>
      <c r="J214" s="9">
        <v>995</v>
      </c>
      <c r="K214" s="9">
        <v>0</v>
      </c>
      <c r="L214" s="9">
        <v>0</v>
      </c>
      <c r="M214" s="9">
        <v>-995</v>
      </c>
      <c r="N214" s="7">
        <f t="shared" si="65"/>
        <v>0</v>
      </c>
      <c r="O214" s="8" t="s">
        <v>318</v>
      </c>
      <c r="P214" s="9">
        <v>0</v>
      </c>
      <c r="Q214" s="9">
        <v>0</v>
      </c>
      <c r="R214" s="9">
        <v>0</v>
      </c>
      <c r="S214" s="8" t="s">
        <v>318</v>
      </c>
      <c r="T214" s="9">
        <v>0</v>
      </c>
      <c r="U214" s="9">
        <v>995</v>
      </c>
      <c r="V214" s="8" t="s">
        <v>318</v>
      </c>
      <c r="W214" s="9">
        <v>0</v>
      </c>
      <c r="X214" s="9">
        <f>U214+IF(V214 = "", 0, V214)+W214</f>
        <v>995</v>
      </c>
      <c r="Y214" s="9">
        <f>T214-X214</f>
        <v>-995</v>
      </c>
      <c r="Z214" s="7">
        <f t="shared" si="66"/>
        <v>0</v>
      </c>
      <c r="AA214" s="8" t="s">
        <v>318</v>
      </c>
    </row>
    <row r="215" spans="1:27" hidden="1" outlineLevel="1" x14ac:dyDescent="0.25">
      <c r="A215" t="s">
        <v>318</v>
      </c>
      <c r="B215" s="8" t="s">
        <v>318</v>
      </c>
      <c r="C215" s="8" t="s">
        <v>310</v>
      </c>
      <c r="D215" s="9">
        <v>9065.35</v>
      </c>
      <c r="E215" s="9">
        <v>0</v>
      </c>
      <c r="F215" s="9">
        <v>0</v>
      </c>
      <c r="G215" s="9">
        <v>-9065.35</v>
      </c>
      <c r="H215" s="7">
        <f t="shared" si="64"/>
        <v>0</v>
      </c>
      <c r="I215" s="8" t="s">
        <v>318</v>
      </c>
      <c r="J215" s="9">
        <v>9065.35</v>
      </c>
      <c r="K215" s="9">
        <v>0</v>
      </c>
      <c r="L215" s="9">
        <v>0</v>
      </c>
      <c r="M215" s="9">
        <v>-9065.35</v>
      </c>
      <c r="N215" s="7">
        <f t="shared" si="65"/>
        <v>0</v>
      </c>
      <c r="O215" s="8" t="s">
        <v>318</v>
      </c>
      <c r="P215" s="9">
        <v>0</v>
      </c>
      <c r="Q215" s="9">
        <v>0</v>
      </c>
      <c r="R215" s="9">
        <v>0</v>
      </c>
      <c r="S215" s="8" t="s">
        <v>318</v>
      </c>
      <c r="T215" s="9">
        <v>0</v>
      </c>
      <c r="U215" s="9">
        <v>9065.35</v>
      </c>
      <c r="V215" s="8" t="s">
        <v>318</v>
      </c>
      <c r="W215" s="9">
        <v>0</v>
      </c>
      <c r="X215" s="9">
        <f>U215+IF(V215 = "", 0, V215)+W215</f>
        <v>9065.35</v>
      </c>
      <c r="Y215" s="9">
        <f>T215-X215</f>
        <v>-9065.35</v>
      </c>
      <c r="Z215" s="7">
        <f t="shared" si="66"/>
        <v>0</v>
      </c>
      <c r="AA215" s="8" t="s">
        <v>318</v>
      </c>
    </row>
    <row r="216" spans="1:27" hidden="1" outlineLevel="1" x14ac:dyDescent="0.25">
      <c r="A216" t="s">
        <v>318</v>
      </c>
      <c r="B216" s="8" t="s">
        <v>318</v>
      </c>
      <c r="C216" s="8" t="s">
        <v>309</v>
      </c>
      <c r="D216" s="9">
        <v>0</v>
      </c>
      <c r="E216" s="9">
        <v>2616.67</v>
      </c>
      <c r="F216" s="9">
        <v>0</v>
      </c>
      <c r="G216" s="9">
        <v>2616.67</v>
      </c>
      <c r="H216" s="7">
        <f t="shared" si="64"/>
        <v>0</v>
      </c>
      <c r="I216" s="8" t="s">
        <v>318</v>
      </c>
      <c r="J216" s="9">
        <v>0</v>
      </c>
      <c r="K216" s="9">
        <v>62892</v>
      </c>
      <c r="L216" s="9">
        <v>0</v>
      </c>
      <c r="M216" s="9">
        <v>62892</v>
      </c>
      <c r="N216" s="7">
        <f t="shared" si="65"/>
        <v>0</v>
      </c>
      <c r="O216" s="8" t="s">
        <v>318</v>
      </c>
      <c r="P216" s="9">
        <v>0</v>
      </c>
      <c r="Q216" s="9">
        <v>62892</v>
      </c>
      <c r="R216" s="9">
        <v>-62892</v>
      </c>
      <c r="S216" s="8" t="s">
        <v>318</v>
      </c>
      <c r="T216" s="9">
        <v>62892</v>
      </c>
      <c r="U216" s="9">
        <v>0</v>
      </c>
      <c r="V216" s="8" t="s">
        <v>318</v>
      </c>
      <c r="W216" s="9">
        <v>0</v>
      </c>
      <c r="X216" s="9">
        <f>U216+IF(V216 = "", 0, V216)+W216</f>
        <v>0</v>
      </c>
      <c r="Y216" s="9">
        <f>T216-X216</f>
        <v>62892</v>
      </c>
      <c r="Z216" s="7">
        <f t="shared" si="66"/>
        <v>1</v>
      </c>
      <c r="AA216" s="8" t="s">
        <v>318</v>
      </c>
    </row>
    <row r="217" spans="1:27" hidden="1" outlineLevel="1" x14ac:dyDescent="0.25">
      <c r="A217" t="s">
        <v>318</v>
      </c>
      <c r="B217" s="8" t="s">
        <v>318</v>
      </c>
      <c r="C217" s="8" t="s">
        <v>307</v>
      </c>
      <c r="D217" s="9">
        <v>0</v>
      </c>
      <c r="E217" s="9">
        <v>0</v>
      </c>
      <c r="F217" s="9">
        <v>0</v>
      </c>
      <c r="G217" s="9">
        <v>0</v>
      </c>
      <c r="H217" s="7">
        <f t="shared" si="64"/>
        <v>0</v>
      </c>
      <c r="I217" s="8" t="s">
        <v>318</v>
      </c>
      <c r="J217" s="9">
        <v>0</v>
      </c>
      <c r="K217" s="9">
        <v>0</v>
      </c>
      <c r="L217" s="9">
        <v>0</v>
      </c>
      <c r="M217" s="9">
        <v>0</v>
      </c>
      <c r="N217" s="7">
        <f t="shared" si="65"/>
        <v>0</v>
      </c>
      <c r="O217" s="8" t="s">
        <v>318</v>
      </c>
      <c r="P217" s="9">
        <v>7892</v>
      </c>
      <c r="Q217" s="9">
        <v>0</v>
      </c>
      <c r="R217" s="9">
        <v>7892</v>
      </c>
      <c r="S217" s="8" t="s">
        <v>318</v>
      </c>
      <c r="T217" s="9">
        <v>0</v>
      </c>
      <c r="U217" s="9">
        <v>0</v>
      </c>
      <c r="V217" s="8" t="s">
        <v>318</v>
      </c>
      <c r="W217" s="9">
        <v>0</v>
      </c>
      <c r="X217" s="9">
        <f>U217+IF(V217 = "", 0, V217)+W217</f>
        <v>0</v>
      </c>
      <c r="Y217" s="9">
        <f>T217-X217</f>
        <v>0</v>
      </c>
      <c r="Z217" s="7">
        <f t="shared" si="66"/>
        <v>0</v>
      </c>
      <c r="AA217" s="8" t="s">
        <v>318</v>
      </c>
    </row>
    <row r="218" spans="1:27" x14ac:dyDescent="0.25">
      <c r="A218" s="18" t="s">
        <v>318</v>
      </c>
      <c r="B218" s="27" t="s">
        <v>314</v>
      </c>
      <c r="C218" s="27"/>
      <c r="D218" s="11">
        <f>D97+D111+D114+D118+D129+D133+D149+D157+D162+D172+D185+D196+D200+D203+D205+D208+D210+D212</f>
        <v>134924.48000000001</v>
      </c>
      <c r="E218" s="11">
        <f>E97+E111+E114+E118+E129+E133+E149+E157+E162+E172+E185+E196+E200+E203+E205+E208+E210+E212</f>
        <v>63506.740000000005</v>
      </c>
      <c r="F218" s="11">
        <f>F97+F111+F114+F118+F129+F133+F149+F157+F162+F172+F185+F196+F200+F203+F205+F208+F210+F212</f>
        <v>0</v>
      </c>
      <c r="G218" s="11">
        <f>G97+G111+G114+G118+G129+G133+G149+G157+G162+G172+G185+G196+G200+G203+G205+G208+G210+G212</f>
        <v>-71417.739999999991</v>
      </c>
      <c r="H218" s="12">
        <f t="shared" si="64"/>
        <v>2.1245694551475953</v>
      </c>
      <c r="I218" s="19" t="s">
        <v>318</v>
      </c>
      <c r="J218" s="11">
        <f>J97+J111+J114+J118+J129+J133+J149+J157+J162+J172+J185+J196+J200+J203+J205+J208+J210+J212</f>
        <v>973232.88</v>
      </c>
      <c r="K218" s="11">
        <f>K97+K111+K114+K118+K129+K133+K149+K157+K162+K172+K185+K196+K200+K203+K205+K208+K210+K212</f>
        <v>924398.22000000009</v>
      </c>
      <c r="L218" s="11">
        <f>L97+L111+L114+L118+L129+L133+L149+L157+L162+L172+L185+L196+L200+L203+L205+L208+L210+L212</f>
        <v>0</v>
      </c>
      <c r="M218" s="11">
        <f>M97+M111+M114+M118+M129+M133+M149+M157+M162+M172+M185+M196+M200+M203+M205+M208+M210+M212</f>
        <v>-48834.660000000025</v>
      </c>
      <c r="N218" s="12">
        <f t="shared" si="65"/>
        <v>1.0528285958837089</v>
      </c>
      <c r="O218" s="19" t="s">
        <v>318</v>
      </c>
      <c r="P218" s="11">
        <f>P97+P111+P114+P118+P129+P133+P149+P157+P162+P172+P185+P196+P200+P203+P205+P208+P210+P212</f>
        <v>693461.65</v>
      </c>
      <c r="Q218" s="11">
        <f>Q97+Q111+Q114+Q118+Q129+Q133+Q149+Q157+Q162+Q172+Q185+Q196+Q200+Q203+Q205+Q208+Q210+Q212</f>
        <v>924398.22000000009</v>
      </c>
      <c r="R218" s="11">
        <f>R97+R111+R114+R118+R129+R133+R149+R157+R162+R172+R185+R196+R200+R203+R205+R208+R210+R212</f>
        <v>-230936.57</v>
      </c>
      <c r="S218" s="19" t="s">
        <v>318</v>
      </c>
      <c r="T218" s="11">
        <f t="shared" ref="T218:Y218" si="74">T97+T111+T114+T118+T129+T133+T149+T157+T162+T172+T185+T196+T200+T203+T205+T208+T210+T212</f>
        <v>924398.22000000009</v>
      </c>
      <c r="U218" s="11">
        <f t="shared" si="74"/>
        <v>973232.88</v>
      </c>
      <c r="V218" s="11">
        <f t="shared" si="74"/>
        <v>0</v>
      </c>
      <c r="W218" s="11">
        <f t="shared" si="74"/>
        <v>0</v>
      </c>
      <c r="X218" s="11">
        <f t="shared" si="74"/>
        <v>973232.88</v>
      </c>
      <c r="Y218" s="11">
        <f t="shared" si="74"/>
        <v>-48834.660000000011</v>
      </c>
      <c r="Z218" s="12">
        <f t="shared" si="66"/>
        <v>-5.2828595883709084E-2</v>
      </c>
      <c r="AA218" s="11"/>
    </row>
    <row r="220" spans="1:27" ht="17.25" x14ac:dyDescent="0.3">
      <c r="A220" s="18" t="s">
        <v>318</v>
      </c>
      <c r="B220" s="26" t="s">
        <v>315</v>
      </c>
      <c r="C220" s="26"/>
      <c r="D220" s="11">
        <f>D94+D218</f>
        <v>297943.17</v>
      </c>
      <c r="E220" s="11">
        <f>E94+E218</f>
        <v>222997.2</v>
      </c>
      <c r="F220" s="11">
        <f>F94+F218</f>
        <v>0</v>
      </c>
      <c r="G220" s="11">
        <f>G94+G218</f>
        <v>-74945.969999999987</v>
      </c>
      <c r="H220" s="12">
        <f>IF(E220&lt;&gt;0, (D220+F220)/E220, 0)</f>
        <v>1.3360848028585111</v>
      </c>
      <c r="I220" s="19" t="s">
        <v>318</v>
      </c>
      <c r="J220" s="11">
        <f>J94+J218</f>
        <v>2874930.1399999997</v>
      </c>
      <c r="K220" s="11">
        <f>K94+K218</f>
        <v>2819661.54</v>
      </c>
      <c r="L220" s="11">
        <f>L94+L218</f>
        <v>0</v>
      </c>
      <c r="M220" s="11">
        <f>M94+M218</f>
        <v>-55268.60000000002</v>
      </c>
      <c r="N220" s="12">
        <f>IF(K220&lt;&gt;0, (J220+L220)/K220, 0)</f>
        <v>1.0196011468809123</v>
      </c>
      <c r="O220" s="19" t="s">
        <v>318</v>
      </c>
      <c r="P220" s="11">
        <f>P94+P218</f>
        <v>2678510.06</v>
      </c>
      <c r="Q220" s="11">
        <f>Q94+Q218</f>
        <v>2819661.54</v>
      </c>
      <c r="R220" s="11">
        <f>R94+R218</f>
        <v>-141151.48000000001</v>
      </c>
      <c r="S220" s="19" t="s">
        <v>318</v>
      </c>
      <c r="T220" s="11">
        <f t="shared" ref="T220:Y220" si="75">T94+T218</f>
        <v>2819661.54</v>
      </c>
      <c r="U220" s="11">
        <f t="shared" si="75"/>
        <v>2874930.1399999997</v>
      </c>
      <c r="V220" s="11">
        <f t="shared" si="75"/>
        <v>0</v>
      </c>
      <c r="W220" s="11">
        <f t="shared" si="75"/>
        <v>0</v>
      </c>
      <c r="X220" s="11">
        <f t="shared" si="75"/>
        <v>2874930.1399999997</v>
      </c>
      <c r="Y220" s="11">
        <f t="shared" si="75"/>
        <v>-55268.600000000042</v>
      </c>
      <c r="Z220" s="12">
        <f>IF(T220&lt;&gt;0, Y220/T220, 0)</f>
        <v>-1.9601146880912537E-2</v>
      </c>
      <c r="AA220" s="11"/>
    </row>
    <row r="221" spans="1:27" x14ac:dyDescent="0.25">
      <c r="J221" s="28"/>
      <c r="K221" s="28"/>
      <c r="L221" s="29"/>
      <c r="M221" s="28"/>
    </row>
    <row r="222" spans="1:27" ht="17.25" x14ac:dyDescent="0.3">
      <c r="A222" s="18" t="s">
        <v>318</v>
      </c>
      <c r="B222" s="26" t="s">
        <v>316</v>
      </c>
      <c r="C222" s="26"/>
      <c r="D222" s="11">
        <f>D47+D220</f>
        <v>61094.450000000012</v>
      </c>
      <c r="E222" s="11">
        <f>E47+E220</f>
        <v>-32725.130000000005</v>
      </c>
      <c r="F222" s="11">
        <f>F47+F220</f>
        <v>0</v>
      </c>
      <c r="G222" s="11">
        <f>G47+G220</f>
        <v>-93819.579999999987</v>
      </c>
      <c r="H222" s="12">
        <f>IF(E222&lt;&gt;0, (D222+F222)/E222, 0)</f>
        <v>-1.8668970910123199</v>
      </c>
      <c r="I222" s="19" t="s">
        <v>318</v>
      </c>
      <c r="J222" s="11">
        <f>J47+J220</f>
        <v>-12927.390000000596</v>
      </c>
      <c r="K222" s="11">
        <f>K47+K220</f>
        <v>-25492.469999999739</v>
      </c>
      <c r="L222" s="11">
        <f>L47+L220</f>
        <v>0</v>
      </c>
      <c r="M222" s="11">
        <f>M47+M220</f>
        <v>-12565.080000000016</v>
      </c>
      <c r="N222" s="12">
        <f>IF(K222&lt;&gt;0, (J222+L222)/K222, 0)</f>
        <v>0.5071062160708919</v>
      </c>
      <c r="O222" s="19" t="s">
        <v>318</v>
      </c>
      <c r="P222" s="11">
        <f>P47+P220</f>
        <v>-5806.9499999997206</v>
      </c>
      <c r="Q222" s="11">
        <f>Q47+Q220</f>
        <v>-25492.469999999739</v>
      </c>
      <c r="R222" s="11">
        <f>R47+R220</f>
        <v>19685.51999999999</v>
      </c>
      <c r="S222" s="19" t="s">
        <v>318</v>
      </c>
      <c r="T222" s="11">
        <f t="shared" ref="T222:Y222" si="76">T47+T220</f>
        <v>-25492.469999999739</v>
      </c>
      <c r="U222" s="11">
        <f t="shared" si="76"/>
        <v>-12927.390000000596</v>
      </c>
      <c r="V222" s="11">
        <f t="shared" si="76"/>
        <v>0</v>
      </c>
      <c r="W222" s="11">
        <f t="shared" si="76"/>
        <v>0</v>
      </c>
      <c r="X222" s="11">
        <f t="shared" si="76"/>
        <v>-12927.390000000596</v>
      </c>
      <c r="Y222" s="11">
        <f t="shared" si="76"/>
        <v>-12565.079999999703</v>
      </c>
      <c r="Z222" s="12">
        <f>IF(T222&lt;&gt;0, Y222/T222, 0)</f>
        <v>0.49289378392913014</v>
      </c>
      <c r="AA222" s="11"/>
    </row>
  </sheetData>
  <mergeCells count="42">
    <mergeCell ref="B210:C210"/>
    <mergeCell ref="B212:C212"/>
    <mergeCell ref="B218:C218"/>
    <mergeCell ref="B220:C220"/>
    <mergeCell ref="B222:C222"/>
    <mergeCell ref="B196:C196"/>
    <mergeCell ref="B200:C200"/>
    <mergeCell ref="B203:C203"/>
    <mergeCell ref="B205:C205"/>
    <mergeCell ref="B208:C208"/>
    <mergeCell ref="B149:C149"/>
    <mergeCell ref="B157:C157"/>
    <mergeCell ref="B162:C162"/>
    <mergeCell ref="B172:C172"/>
    <mergeCell ref="B185:C185"/>
    <mergeCell ref="B111:C111"/>
    <mergeCell ref="B114:C114"/>
    <mergeCell ref="B118:C118"/>
    <mergeCell ref="B129:C129"/>
    <mergeCell ref="B133:C133"/>
    <mergeCell ref="B72:C72"/>
    <mergeCell ref="B77:C77"/>
    <mergeCell ref="B85:C85"/>
    <mergeCell ref="B94:C94"/>
    <mergeCell ref="B97:C97"/>
    <mergeCell ref="B47:C47"/>
    <mergeCell ref="B52:C52"/>
    <mergeCell ref="B57:C57"/>
    <mergeCell ref="B61:C61"/>
    <mergeCell ref="B63:C63"/>
    <mergeCell ref="B11:C11"/>
    <mergeCell ref="B13:C13"/>
    <mergeCell ref="B20:C20"/>
    <mergeCell ref="B23:C23"/>
    <mergeCell ref="B42:C42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AA223"/>
  <sheetViews>
    <sheetView showGridLines="0" topLeftCell="A103" zoomScaleNormal="100" workbookViewId="0">
      <selection activeCell="J44" sqref="J44:M44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1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" x14ac:dyDescent="0.35">
      <c r="B3" s="1" t="s">
        <v>325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B4" s="3" t="s">
        <v>3</v>
      </c>
    </row>
    <row r="5" spans="1:27" x14ac:dyDescent="0.25">
      <c r="B5" s="3" t="s">
        <v>4</v>
      </c>
    </row>
    <row r="8" spans="1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1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1:27" ht="17.25" x14ac:dyDescent="0.3">
      <c r="B10" s="5" t="s">
        <v>21</v>
      </c>
    </row>
    <row r="11" spans="1:27" collapsed="1" x14ac:dyDescent="0.25">
      <c r="A11" t="s">
        <v>318</v>
      </c>
      <c r="B11" s="25" t="s">
        <v>22</v>
      </c>
      <c r="C11" s="25"/>
      <c r="D11" s="16">
        <f>SUM(D12:D12)</f>
        <v>-132683.37</v>
      </c>
      <c r="E11" s="16">
        <f>SUM(E12:E12)</f>
        <v>-132682.81</v>
      </c>
      <c r="F11" s="16">
        <f>SUM(F12:F12)</f>
        <v>0</v>
      </c>
      <c r="G11" s="16">
        <f>SUM(G12:G12)</f>
        <v>0.56000000000000005</v>
      </c>
      <c r="H11" s="17">
        <f t="shared" ref="H11:H41" si="0">IF(E11&lt;&gt;0, (D11+F11)/E11, 0)</f>
        <v>1.0000042205919515</v>
      </c>
      <c r="I11" s="15" t="s">
        <v>318</v>
      </c>
      <c r="J11" s="16">
        <f>SUM(J12:J12)</f>
        <v>-1592193.73</v>
      </c>
      <c r="K11" s="16">
        <f>SUM(K12:K12)</f>
        <v>-1592193.67</v>
      </c>
      <c r="L11" s="16">
        <f>SUM(L12:L12)</f>
        <v>0</v>
      </c>
      <c r="M11" s="16">
        <f>SUM(M12:M12)</f>
        <v>0.06</v>
      </c>
      <c r="N11" s="17">
        <f t="shared" ref="N11:N41" si="1">IF(K11&lt;&gt;0, (J11+L11)/K11, 0)</f>
        <v>1.000000037683858</v>
      </c>
      <c r="O11" s="15" t="s">
        <v>318</v>
      </c>
      <c r="P11" s="16">
        <f>SUM(P12:P12)</f>
        <v>-1592193.67</v>
      </c>
      <c r="Q11" s="16">
        <f>SUM(Q12:Q12)</f>
        <v>-1592193.67</v>
      </c>
      <c r="R11" s="16">
        <f>SUM(R12:R12)</f>
        <v>0</v>
      </c>
      <c r="S11" s="15" t="s">
        <v>318</v>
      </c>
      <c r="T11" s="16">
        <f t="shared" ref="T11:Y11" si="2">SUM(T12:T12)</f>
        <v>-1592193.67</v>
      </c>
      <c r="U11" s="16">
        <f t="shared" si="2"/>
        <v>-1592193.73</v>
      </c>
      <c r="V11" s="16">
        <f t="shared" si="2"/>
        <v>0</v>
      </c>
      <c r="W11" s="16">
        <f t="shared" si="2"/>
        <v>0</v>
      </c>
      <c r="X11" s="16">
        <f t="shared" si="2"/>
        <v>-1592193.73</v>
      </c>
      <c r="Y11" s="16">
        <f t="shared" si="2"/>
        <v>6.0000000055879354E-2</v>
      </c>
      <c r="Z11" s="17">
        <f t="shared" ref="Z11:Z41" si="3">IF(T11&lt;&gt;0, Y11/T11, 0)</f>
        <v>-3.7683857929091851E-8</v>
      </c>
      <c r="AA11" s="16"/>
    </row>
    <row r="12" spans="1:27" hidden="1" outlineLevel="1" x14ac:dyDescent="0.25">
      <c r="A12" t="s">
        <v>318</v>
      </c>
      <c r="B12" s="8" t="s">
        <v>318</v>
      </c>
      <c r="C12" s="8" t="s">
        <v>23</v>
      </c>
      <c r="D12" s="9">
        <v>-132683.37</v>
      </c>
      <c r="E12" s="9">
        <v>-132682.81</v>
      </c>
      <c r="F12" s="9">
        <v>0</v>
      </c>
      <c r="G12" s="9">
        <v>0.56000000000000005</v>
      </c>
      <c r="H12" s="7">
        <f t="shared" si="0"/>
        <v>1.0000042205919515</v>
      </c>
      <c r="I12" s="8" t="s">
        <v>318</v>
      </c>
      <c r="J12" s="9">
        <v>-1592193.73</v>
      </c>
      <c r="K12" s="9">
        <v>-1592193.67</v>
      </c>
      <c r="L12" s="9">
        <v>0</v>
      </c>
      <c r="M12" s="9">
        <v>0.06</v>
      </c>
      <c r="N12" s="7">
        <f t="shared" si="1"/>
        <v>1.000000037683858</v>
      </c>
      <c r="O12" s="8" t="s">
        <v>318</v>
      </c>
      <c r="P12" s="9">
        <v>-1592193.67</v>
      </c>
      <c r="Q12" s="9">
        <v>-1592193.67</v>
      </c>
      <c r="R12" s="9">
        <v>0</v>
      </c>
      <c r="S12" s="8" t="s">
        <v>318</v>
      </c>
      <c r="T12" s="9">
        <v>-1592193.67</v>
      </c>
      <c r="U12" s="9">
        <v>-1592193.73</v>
      </c>
      <c r="V12" s="8" t="s">
        <v>318</v>
      </c>
      <c r="W12" s="9">
        <v>0</v>
      </c>
      <c r="X12" s="9">
        <f>U12+IF(V12 = "", 0, V12)+W12</f>
        <v>-1592193.73</v>
      </c>
      <c r="Y12" s="9">
        <f>T12-X12</f>
        <v>6.0000000055879354E-2</v>
      </c>
      <c r="Z12" s="7">
        <f t="shared" si="3"/>
        <v>-3.7683857929091851E-8</v>
      </c>
      <c r="AA12" s="8" t="s">
        <v>318</v>
      </c>
    </row>
    <row r="13" spans="1:27" collapsed="1" x14ac:dyDescent="0.25">
      <c r="A13" t="s">
        <v>318</v>
      </c>
      <c r="B13" s="25" t="s">
        <v>24</v>
      </c>
      <c r="C13" s="25"/>
      <c r="D13" s="16">
        <f>SUM(D14:D19)</f>
        <v>-7924</v>
      </c>
      <c r="E13" s="16">
        <f>SUM(E14:E19)</f>
        <v>-8214.1299999999992</v>
      </c>
      <c r="F13" s="16">
        <f>SUM(F14:F19)</f>
        <v>0</v>
      </c>
      <c r="G13" s="16">
        <f>SUM(G14:G19)</f>
        <v>-290.13</v>
      </c>
      <c r="H13" s="17">
        <f t="shared" si="0"/>
        <v>0.96467915652661951</v>
      </c>
      <c r="I13" s="15" t="s">
        <v>318</v>
      </c>
      <c r="J13" s="16">
        <f>SUM(J14:J19)</f>
        <v>-268922.29000000004</v>
      </c>
      <c r="K13" s="16">
        <f>SUM(K14:K19)</f>
        <v>-266261.13</v>
      </c>
      <c r="L13" s="16">
        <f>SUM(L14:L19)</f>
        <v>0</v>
      </c>
      <c r="M13" s="16">
        <f>SUM(M14:M19)</f>
        <v>2661.16</v>
      </c>
      <c r="N13" s="17">
        <f t="shared" si="1"/>
        <v>1.0099945493358344</v>
      </c>
      <c r="O13" s="15" t="s">
        <v>318</v>
      </c>
      <c r="P13" s="16">
        <f>SUM(P14:P19)</f>
        <v>-259324.16</v>
      </c>
      <c r="Q13" s="16">
        <f>SUM(Q14:Q19)</f>
        <v>-266261.13</v>
      </c>
      <c r="R13" s="16">
        <f>SUM(R14:R19)</f>
        <v>6936.97</v>
      </c>
      <c r="S13" s="15" t="s">
        <v>318</v>
      </c>
      <c r="T13" s="16">
        <f t="shared" ref="T13:Y13" si="4">SUM(T14:T19)</f>
        <v>-266261.13</v>
      </c>
      <c r="U13" s="16">
        <f t="shared" si="4"/>
        <v>-268922.29000000004</v>
      </c>
      <c r="V13" s="16">
        <f t="shared" si="4"/>
        <v>0</v>
      </c>
      <c r="W13" s="16">
        <f t="shared" si="4"/>
        <v>0</v>
      </c>
      <c r="X13" s="16">
        <f t="shared" si="4"/>
        <v>-268922.29000000004</v>
      </c>
      <c r="Y13" s="16">
        <f t="shared" si="4"/>
        <v>2661.1600000000017</v>
      </c>
      <c r="Z13" s="17">
        <f t="shared" si="3"/>
        <v>-9.9945493358343431E-3</v>
      </c>
      <c r="AA13" s="16"/>
    </row>
    <row r="14" spans="1:27" hidden="1" outlineLevel="1" x14ac:dyDescent="0.25">
      <c r="A14" t="s">
        <v>318</v>
      </c>
      <c r="B14" s="8" t="s">
        <v>318</v>
      </c>
      <c r="C14" s="8" t="s">
        <v>25</v>
      </c>
      <c r="D14" s="9">
        <v>-8624</v>
      </c>
      <c r="E14" s="9">
        <v>-8214.1299999999992</v>
      </c>
      <c r="F14" s="9">
        <v>0</v>
      </c>
      <c r="G14" s="9">
        <v>409.87</v>
      </c>
      <c r="H14" s="7">
        <f t="shared" si="0"/>
        <v>1.0498981632869215</v>
      </c>
      <c r="I14" s="8" t="s">
        <v>318</v>
      </c>
      <c r="J14" s="9">
        <v>-8624</v>
      </c>
      <c r="K14" s="9">
        <v>-8214.1299999999992</v>
      </c>
      <c r="L14" s="9">
        <v>0</v>
      </c>
      <c r="M14" s="9">
        <v>409.87</v>
      </c>
      <c r="N14" s="7">
        <f t="shared" si="1"/>
        <v>1.0498981632869215</v>
      </c>
      <c r="O14" s="8" t="s">
        <v>318</v>
      </c>
      <c r="P14" s="9">
        <v>-8214.1299999999992</v>
      </c>
      <c r="Q14" s="9">
        <v>-8214.1299999999992</v>
      </c>
      <c r="R14" s="9">
        <v>0</v>
      </c>
      <c r="S14" s="8" t="s">
        <v>318</v>
      </c>
      <c r="T14" s="9">
        <v>-8214.1299999999992</v>
      </c>
      <c r="U14" s="9">
        <v>-8624</v>
      </c>
      <c r="V14" s="8" t="s">
        <v>318</v>
      </c>
      <c r="W14" s="9">
        <v>0</v>
      </c>
      <c r="X14" s="9">
        <f t="shared" ref="X14:X19" si="5">U14+IF(V14 = "", 0, V14)+W14</f>
        <v>-8624</v>
      </c>
      <c r="Y14" s="9">
        <f t="shared" ref="Y14:Y19" si="6">T14-X14</f>
        <v>409.8700000000008</v>
      </c>
      <c r="Z14" s="7">
        <f t="shared" si="3"/>
        <v>-4.9898163286921544E-2</v>
      </c>
      <c r="AA14" s="8" t="s">
        <v>318</v>
      </c>
    </row>
    <row r="15" spans="1:27" hidden="1" outlineLevel="1" x14ac:dyDescent="0.25">
      <c r="A15" t="s">
        <v>318</v>
      </c>
      <c r="B15" s="8" t="s">
        <v>318</v>
      </c>
      <c r="C15" s="8" t="s">
        <v>26</v>
      </c>
      <c r="D15" s="9">
        <v>700</v>
      </c>
      <c r="E15" s="9">
        <v>0</v>
      </c>
      <c r="F15" s="9">
        <v>0</v>
      </c>
      <c r="G15" s="9">
        <v>-700</v>
      </c>
      <c r="H15" s="7">
        <f t="shared" si="0"/>
        <v>0</v>
      </c>
      <c r="I15" s="8" t="s">
        <v>318</v>
      </c>
      <c r="J15" s="9">
        <v>-138068</v>
      </c>
      <c r="K15" s="9">
        <v>-132470</v>
      </c>
      <c r="L15" s="9">
        <v>0</v>
      </c>
      <c r="M15" s="9">
        <v>5598</v>
      </c>
      <c r="N15" s="7">
        <f t="shared" si="1"/>
        <v>1.0422586245942478</v>
      </c>
      <c r="O15" s="8" t="s">
        <v>318</v>
      </c>
      <c r="P15" s="9">
        <v>-132470</v>
      </c>
      <c r="Q15" s="9">
        <v>-132470</v>
      </c>
      <c r="R15" s="9">
        <v>0</v>
      </c>
      <c r="S15" s="8" t="s">
        <v>318</v>
      </c>
      <c r="T15" s="9">
        <v>-132470</v>
      </c>
      <c r="U15" s="9">
        <v>-138068</v>
      </c>
      <c r="V15" s="8" t="s">
        <v>318</v>
      </c>
      <c r="W15" s="9">
        <v>0</v>
      </c>
      <c r="X15" s="9">
        <f t="shared" si="5"/>
        <v>-138068</v>
      </c>
      <c r="Y15" s="9">
        <f t="shared" si="6"/>
        <v>5598</v>
      </c>
      <c r="Z15" s="7">
        <f t="shared" si="3"/>
        <v>-4.2258624594247757E-2</v>
      </c>
      <c r="AA15" s="8" t="s">
        <v>318</v>
      </c>
    </row>
    <row r="16" spans="1:27" hidden="1" outlineLevel="1" x14ac:dyDescent="0.25">
      <c r="A16" t="s">
        <v>318</v>
      </c>
      <c r="B16" s="8" t="s">
        <v>318</v>
      </c>
      <c r="C16" s="8" t="s">
        <v>27</v>
      </c>
      <c r="D16" s="9">
        <v>0</v>
      </c>
      <c r="E16" s="9">
        <v>0</v>
      </c>
      <c r="F16" s="9">
        <v>0</v>
      </c>
      <c r="G16" s="9">
        <v>0</v>
      </c>
      <c r="H16" s="7">
        <f t="shared" si="0"/>
        <v>0</v>
      </c>
      <c r="I16" s="8" t="s">
        <v>318</v>
      </c>
      <c r="J16" s="9">
        <v>-28957</v>
      </c>
      <c r="K16" s="9">
        <v>-40415</v>
      </c>
      <c r="L16" s="9">
        <v>0</v>
      </c>
      <c r="M16" s="9">
        <v>-11458</v>
      </c>
      <c r="N16" s="7">
        <f t="shared" si="1"/>
        <v>0.71649140170728687</v>
      </c>
      <c r="O16" s="8" t="s">
        <v>318</v>
      </c>
      <c r="P16" s="9">
        <v>-40415</v>
      </c>
      <c r="Q16" s="9">
        <v>-40415</v>
      </c>
      <c r="R16" s="9">
        <v>0</v>
      </c>
      <c r="S16" s="8" t="s">
        <v>318</v>
      </c>
      <c r="T16" s="9">
        <v>-40415</v>
      </c>
      <c r="U16" s="9">
        <v>-28957</v>
      </c>
      <c r="V16" s="8" t="s">
        <v>318</v>
      </c>
      <c r="W16" s="9">
        <v>0</v>
      </c>
      <c r="X16" s="9">
        <f t="shared" si="5"/>
        <v>-28957</v>
      </c>
      <c r="Y16" s="9">
        <f t="shared" si="6"/>
        <v>-11458</v>
      </c>
      <c r="Z16" s="7">
        <f t="shared" si="3"/>
        <v>0.28350859829271308</v>
      </c>
      <c r="AA16" s="8" t="s">
        <v>318</v>
      </c>
    </row>
    <row r="17" spans="1:27" hidden="1" outlineLevel="1" x14ac:dyDescent="0.25">
      <c r="A17" t="s">
        <v>318</v>
      </c>
      <c r="B17" s="8" t="s">
        <v>318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7">
        <f t="shared" si="0"/>
        <v>0</v>
      </c>
      <c r="I17" s="8" t="s">
        <v>318</v>
      </c>
      <c r="J17" s="9">
        <v>-18650</v>
      </c>
      <c r="K17" s="9">
        <v>-18670</v>
      </c>
      <c r="L17" s="9">
        <v>0</v>
      </c>
      <c r="M17" s="9">
        <v>-20</v>
      </c>
      <c r="N17" s="7">
        <f t="shared" si="1"/>
        <v>0.99892876272094266</v>
      </c>
      <c r="O17" s="8" t="s">
        <v>318</v>
      </c>
      <c r="P17" s="9">
        <v>-18670</v>
      </c>
      <c r="Q17" s="9">
        <v>-18670</v>
      </c>
      <c r="R17" s="9">
        <v>0</v>
      </c>
      <c r="S17" s="8" t="s">
        <v>318</v>
      </c>
      <c r="T17" s="9">
        <v>-18670</v>
      </c>
      <c r="U17" s="9">
        <v>-18650</v>
      </c>
      <c r="V17" s="8" t="s">
        <v>318</v>
      </c>
      <c r="W17" s="9">
        <v>0</v>
      </c>
      <c r="X17" s="9">
        <f t="shared" si="5"/>
        <v>-18650</v>
      </c>
      <c r="Y17" s="9">
        <f t="shared" si="6"/>
        <v>-20</v>
      </c>
      <c r="Z17" s="7">
        <f t="shared" si="3"/>
        <v>1.0712372790573112E-3</v>
      </c>
      <c r="AA17" s="8" t="s">
        <v>318</v>
      </c>
    </row>
    <row r="18" spans="1:27" hidden="1" outlineLevel="1" x14ac:dyDescent="0.25">
      <c r="A18" t="s">
        <v>318</v>
      </c>
      <c r="B18" s="8" t="s">
        <v>318</v>
      </c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7">
        <f t="shared" si="0"/>
        <v>0</v>
      </c>
      <c r="I18" s="8" t="s">
        <v>318</v>
      </c>
      <c r="J18" s="9">
        <v>-33557.29</v>
      </c>
      <c r="K18" s="9">
        <v>-34884</v>
      </c>
      <c r="L18" s="9">
        <v>0</v>
      </c>
      <c r="M18" s="9">
        <v>-1326.71</v>
      </c>
      <c r="N18" s="7">
        <f t="shared" si="1"/>
        <v>0.96196795092305931</v>
      </c>
      <c r="O18" s="8" t="s">
        <v>318</v>
      </c>
      <c r="P18" s="9">
        <v>-34656.03</v>
      </c>
      <c r="Q18" s="9">
        <v>-34884</v>
      </c>
      <c r="R18" s="9">
        <v>227.97</v>
      </c>
      <c r="S18" s="8" t="s">
        <v>318</v>
      </c>
      <c r="T18" s="9">
        <v>-34884</v>
      </c>
      <c r="U18" s="9">
        <v>-33557.29</v>
      </c>
      <c r="V18" s="8" t="s">
        <v>318</v>
      </c>
      <c r="W18" s="9">
        <v>0</v>
      </c>
      <c r="X18" s="9">
        <f t="shared" si="5"/>
        <v>-33557.29</v>
      </c>
      <c r="Y18" s="9">
        <f t="shared" si="6"/>
        <v>-1326.7099999999991</v>
      </c>
      <c r="Z18" s="7">
        <f t="shared" si="3"/>
        <v>3.8032049076940695E-2</v>
      </c>
      <c r="AA18" s="8" t="s">
        <v>318</v>
      </c>
    </row>
    <row r="19" spans="1:27" hidden="1" outlineLevel="1" x14ac:dyDescent="0.25">
      <c r="A19" t="s">
        <v>318</v>
      </c>
      <c r="B19" s="8" t="s">
        <v>318</v>
      </c>
      <c r="C19" s="8" t="s">
        <v>30</v>
      </c>
      <c r="D19" s="9">
        <v>0</v>
      </c>
      <c r="E19" s="9">
        <v>0</v>
      </c>
      <c r="F19" s="9">
        <v>0</v>
      </c>
      <c r="G19" s="9">
        <v>0</v>
      </c>
      <c r="H19" s="7">
        <f t="shared" si="0"/>
        <v>0</v>
      </c>
      <c r="I19" s="8" t="s">
        <v>318</v>
      </c>
      <c r="J19" s="9">
        <v>-41066</v>
      </c>
      <c r="K19" s="9">
        <v>-31608</v>
      </c>
      <c r="L19" s="9">
        <v>0</v>
      </c>
      <c r="M19" s="9">
        <v>9458</v>
      </c>
      <c r="N19" s="7">
        <f t="shared" si="1"/>
        <v>1.2992280435332828</v>
      </c>
      <c r="O19" s="8" t="s">
        <v>318</v>
      </c>
      <c r="P19" s="9">
        <v>-24899</v>
      </c>
      <c r="Q19" s="9">
        <v>-31608</v>
      </c>
      <c r="R19" s="9">
        <v>6709</v>
      </c>
      <c r="S19" s="8" t="s">
        <v>318</v>
      </c>
      <c r="T19" s="9">
        <v>-31608</v>
      </c>
      <c r="U19" s="9">
        <v>-41066</v>
      </c>
      <c r="V19" s="8" t="s">
        <v>318</v>
      </c>
      <c r="W19" s="9">
        <v>0</v>
      </c>
      <c r="X19" s="9">
        <f t="shared" si="5"/>
        <v>-41066</v>
      </c>
      <c r="Y19" s="9">
        <f t="shared" si="6"/>
        <v>9458</v>
      </c>
      <c r="Z19" s="7">
        <f t="shared" si="3"/>
        <v>-0.29922804353328269</v>
      </c>
      <c r="AA19" s="8" t="s">
        <v>318</v>
      </c>
    </row>
    <row r="20" spans="1:27" collapsed="1" x14ac:dyDescent="0.25">
      <c r="A20" t="s">
        <v>318</v>
      </c>
      <c r="B20" s="25" t="s">
        <v>32</v>
      </c>
      <c r="C20" s="25"/>
      <c r="D20" s="16">
        <f>SUM(D21:D23)</f>
        <v>-10052.200000000001</v>
      </c>
      <c r="E20" s="16">
        <f>SUM(E21:E23)</f>
        <v>-50</v>
      </c>
      <c r="F20" s="16">
        <f>SUM(F21:F23)</f>
        <v>0</v>
      </c>
      <c r="G20" s="16">
        <f>SUM(G21:G23)</f>
        <v>10002.200000000001</v>
      </c>
      <c r="H20" s="17">
        <f t="shared" si="0"/>
        <v>201.04400000000001</v>
      </c>
      <c r="I20" s="15" t="s">
        <v>318</v>
      </c>
      <c r="J20" s="16">
        <f>SUM(J21:J23)</f>
        <v>-177791.06</v>
      </c>
      <c r="K20" s="16">
        <f>SUM(K21:K23)</f>
        <v>-154857</v>
      </c>
      <c r="L20" s="16">
        <f>SUM(L21:L23)</f>
        <v>0</v>
      </c>
      <c r="M20" s="16">
        <f>SUM(M21:M23)</f>
        <v>22934.06</v>
      </c>
      <c r="N20" s="17">
        <f t="shared" si="1"/>
        <v>1.1480983100537916</v>
      </c>
      <c r="O20" s="15" t="s">
        <v>318</v>
      </c>
      <c r="P20" s="16">
        <f>SUM(P21:P23)</f>
        <v>-154787</v>
      </c>
      <c r="Q20" s="16">
        <f>SUM(Q21:Q23)</f>
        <v>-154857</v>
      </c>
      <c r="R20" s="16">
        <f>SUM(R21:R23)</f>
        <v>70</v>
      </c>
      <c r="S20" s="15" t="s">
        <v>318</v>
      </c>
      <c r="T20" s="16">
        <f t="shared" ref="T20:Y20" si="7">SUM(T21:T23)</f>
        <v>-154857</v>
      </c>
      <c r="U20" s="16">
        <f t="shared" si="7"/>
        <v>-177791.06</v>
      </c>
      <c r="V20" s="16">
        <f t="shared" si="7"/>
        <v>0</v>
      </c>
      <c r="W20" s="16">
        <f t="shared" si="7"/>
        <v>0</v>
      </c>
      <c r="X20" s="16">
        <f t="shared" si="7"/>
        <v>-177791.06</v>
      </c>
      <c r="Y20" s="16">
        <f t="shared" si="7"/>
        <v>22934.059999999998</v>
      </c>
      <c r="Z20" s="17">
        <f t="shared" si="3"/>
        <v>-0.14809831005379154</v>
      </c>
      <c r="AA20" s="16"/>
    </row>
    <row r="21" spans="1:27" hidden="1" outlineLevel="1" x14ac:dyDescent="0.25">
      <c r="A21" t="s">
        <v>318</v>
      </c>
      <c r="B21" s="8" t="s">
        <v>318</v>
      </c>
      <c r="C21" s="8" t="s">
        <v>33</v>
      </c>
      <c r="D21" s="9">
        <v>-9352.2000000000007</v>
      </c>
      <c r="E21" s="9">
        <v>0</v>
      </c>
      <c r="F21" s="9">
        <v>0</v>
      </c>
      <c r="G21" s="9">
        <v>9352.2000000000007</v>
      </c>
      <c r="H21" s="7">
        <f t="shared" si="0"/>
        <v>0</v>
      </c>
      <c r="I21" s="8" t="s">
        <v>318</v>
      </c>
      <c r="J21" s="9">
        <v>-175691.06</v>
      </c>
      <c r="K21" s="9">
        <v>-152157</v>
      </c>
      <c r="L21" s="9">
        <v>0</v>
      </c>
      <c r="M21" s="9">
        <v>23534.06</v>
      </c>
      <c r="N21" s="7">
        <f t="shared" si="1"/>
        <v>1.1546695847052715</v>
      </c>
      <c r="O21" s="8" t="s">
        <v>318</v>
      </c>
      <c r="P21" s="9">
        <v>-152157</v>
      </c>
      <c r="Q21" s="9">
        <v>-152157</v>
      </c>
      <c r="R21" s="9">
        <v>0</v>
      </c>
      <c r="S21" s="8" t="s">
        <v>318</v>
      </c>
      <c r="T21" s="9">
        <v>-152157</v>
      </c>
      <c r="U21" s="9">
        <v>-175691.06</v>
      </c>
      <c r="V21" s="8" t="s">
        <v>318</v>
      </c>
      <c r="W21" s="9">
        <v>0</v>
      </c>
      <c r="X21" s="9">
        <f>U21+IF(V21 = "", 0, V21)+W21</f>
        <v>-175691.06</v>
      </c>
      <c r="Y21" s="9">
        <f>T21-X21</f>
        <v>23534.059999999998</v>
      </c>
      <c r="Z21" s="7">
        <f t="shared" si="3"/>
        <v>-0.15466958470527151</v>
      </c>
      <c r="AA21" s="8" t="s">
        <v>318</v>
      </c>
    </row>
    <row r="22" spans="1:27" hidden="1" outlineLevel="1" x14ac:dyDescent="0.25">
      <c r="A22" t="s">
        <v>318</v>
      </c>
      <c r="B22" s="8" t="s">
        <v>318</v>
      </c>
      <c r="C22" s="8" t="s">
        <v>34</v>
      </c>
      <c r="D22" s="9">
        <v>-700</v>
      </c>
      <c r="E22" s="9">
        <v>0</v>
      </c>
      <c r="F22" s="9">
        <v>0</v>
      </c>
      <c r="G22" s="9">
        <v>700</v>
      </c>
      <c r="H22" s="7">
        <f t="shared" si="0"/>
        <v>0</v>
      </c>
      <c r="I22" s="8" t="s">
        <v>318</v>
      </c>
      <c r="J22" s="9">
        <v>-2100</v>
      </c>
      <c r="K22" s="9">
        <v>-2100</v>
      </c>
      <c r="L22" s="9">
        <v>0</v>
      </c>
      <c r="M22" s="9">
        <v>0</v>
      </c>
      <c r="N22" s="7">
        <f t="shared" si="1"/>
        <v>1</v>
      </c>
      <c r="O22" s="8" t="s">
        <v>318</v>
      </c>
      <c r="P22" s="9">
        <v>-2630</v>
      </c>
      <c r="Q22" s="9">
        <v>-2100</v>
      </c>
      <c r="R22" s="9">
        <v>-530</v>
      </c>
      <c r="S22" s="8" t="s">
        <v>318</v>
      </c>
      <c r="T22" s="9">
        <v>-2100</v>
      </c>
      <c r="U22" s="9">
        <v>-2100</v>
      </c>
      <c r="V22" s="8" t="s">
        <v>318</v>
      </c>
      <c r="W22" s="9">
        <v>0</v>
      </c>
      <c r="X22" s="9">
        <f>U22+IF(V22 = "", 0, V22)+W22</f>
        <v>-2100</v>
      </c>
      <c r="Y22" s="9">
        <f>T22-X22</f>
        <v>0</v>
      </c>
      <c r="Z22" s="7">
        <f t="shared" si="3"/>
        <v>0</v>
      </c>
      <c r="AA22" s="8" t="s">
        <v>318</v>
      </c>
    </row>
    <row r="23" spans="1:27" hidden="1" outlineLevel="1" x14ac:dyDescent="0.25">
      <c r="A23" t="s">
        <v>318</v>
      </c>
      <c r="B23" s="8" t="s">
        <v>318</v>
      </c>
      <c r="C23" s="8" t="s">
        <v>36</v>
      </c>
      <c r="D23" s="9">
        <v>0</v>
      </c>
      <c r="E23" s="9">
        <v>-50</v>
      </c>
      <c r="F23" s="9">
        <v>0</v>
      </c>
      <c r="G23" s="9">
        <v>-50</v>
      </c>
      <c r="H23" s="7">
        <f t="shared" si="0"/>
        <v>0</v>
      </c>
      <c r="I23" s="8" t="s">
        <v>318</v>
      </c>
      <c r="J23" s="9">
        <v>0</v>
      </c>
      <c r="K23" s="9">
        <v>-600</v>
      </c>
      <c r="L23" s="9">
        <v>0</v>
      </c>
      <c r="M23" s="9">
        <v>-600</v>
      </c>
      <c r="N23" s="7">
        <f t="shared" si="1"/>
        <v>0</v>
      </c>
      <c r="O23" s="8" t="s">
        <v>318</v>
      </c>
      <c r="P23" s="9">
        <v>0</v>
      </c>
      <c r="Q23" s="9">
        <v>-600</v>
      </c>
      <c r="R23" s="9">
        <v>600</v>
      </c>
      <c r="S23" s="8" t="s">
        <v>318</v>
      </c>
      <c r="T23" s="9">
        <v>-600</v>
      </c>
      <c r="U23" s="9">
        <v>0</v>
      </c>
      <c r="V23" s="8" t="s">
        <v>318</v>
      </c>
      <c r="W23" s="9">
        <v>0</v>
      </c>
      <c r="X23" s="9">
        <f>U23+IF(V23 = "", 0, V23)+W23</f>
        <v>0</v>
      </c>
      <c r="Y23" s="9">
        <f>T23-X23</f>
        <v>-600</v>
      </c>
      <c r="Z23" s="7">
        <f t="shared" si="3"/>
        <v>1</v>
      </c>
      <c r="AA23" s="8" t="s">
        <v>318</v>
      </c>
    </row>
    <row r="24" spans="1:27" collapsed="1" x14ac:dyDescent="0.25">
      <c r="A24" t="s">
        <v>318</v>
      </c>
      <c r="B24" s="25" t="s">
        <v>39</v>
      </c>
      <c r="C24" s="25"/>
      <c r="D24" s="16">
        <f>SUM(D25:D36)</f>
        <v>-1562.6100000000001</v>
      </c>
      <c r="E24" s="16">
        <f>SUM(E25:E36)</f>
        <v>-233.33</v>
      </c>
      <c r="F24" s="16">
        <f>SUM(F25:F36)</f>
        <v>0</v>
      </c>
      <c r="G24" s="16">
        <f>SUM(G25:G36)</f>
        <v>1329.28</v>
      </c>
      <c r="H24" s="17">
        <f t="shared" si="0"/>
        <v>6.696995671366734</v>
      </c>
      <c r="I24" s="15" t="s">
        <v>318</v>
      </c>
      <c r="J24" s="16">
        <f>SUM(J25:J36)</f>
        <v>-126014.51000000001</v>
      </c>
      <c r="K24" s="16">
        <f>SUM(K25:K36)</f>
        <v>-101821.9</v>
      </c>
      <c r="L24" s="16">
        <f>SUM(L25:L36)</f>
        <v>0</v>
      </c>
      <c r="M24" s="16">
        <f>SUM(M25:M36)</f>
        <v>24192.610000000004</v>
      </c>
      <c r="N24" s="17">
        <f t="shared" si="1"/>
        <v>1.2375973145266392</v>
      </c>
      <c r="O24" s="15" t="s">
        <v>318</v>
      </c>
      <c r="P24" s="16">
        <f>SUM(P25:P36)</f>
        <v>-79634.97</v>
      </c>
      <c r="Q24" s="16">
        <f>SUM(Q25:Q36)</f>
        <v>-101821.9</v>
      </c>
      <c r="R24" s="16">
        <f>SUM(R25:R36)</f>
        <v>22186.93</v>
      </c>
      <c r="S24" s="15" t="s">
        <v>318</v>
      </c>
      <c r="T24" s="16">
        <f t="shared" ref="T24:Y24" si="8">SUM(T25:T36)</f>
        <v>-101821.9</v>
      </c>
      <c r="U24" s="16">
        <f t="shared" si="8"/>
        <v>-126014.51000000001</v>
      </c>
      <c r="V24" s="16">
        <f t="shared" si="8"/>
        <v>0</v>
      </c>
      <c r="W24" s="16">
        <f t="shared" si="8"/>
        <v>0</v>
      </c>
      <c r="X24" s="16">
        <f t="shared" si="8"/>
        <v>-126014.51000000001</v>
      </c>
      <c r="Y24" s="16">
        <f t="shared" si="8"/>
        <v>24192.61</v>
      </c>
      <c r="Z24" s="17">
        <f t="shared" si="3"/>
        <v>-0.23759731452663918</v>
      </c>
      <c r="AA24" s="16"/>
    </row>
    <row r="25" spans="1:27" hidden="1" outlineLevel="1" x14ac:dyDescent="0.25">
      <c r="A25" t="s">
        <v>318</v>
      </c>
      <c r="B25" s="8" t="s">
        <v>318</v>
      </c>
      <c r="C25" s="8" t="s">
        <v>40</v>
      </c>
      <c r="D25" s="9">
        <v>-400</v>
      </c>
      <c r="E25" s="9">
        <v>-229.58</v>
      </c>
      <c r="F25" s="9">
        <v>0</v>
      </c>
      <c r="G25" s="9">
        <v>170.42</v>
      </c>
      <c r="H25" s="7">
        <f t="shared" si="0"/>
        <v>1.7423120480878125</v>
      </c>
      <c r="I25" s="8" t="s">
        <v>318</v>
      </c>
      <c r="J25" s="9">
        <v>-4038.33</v>
      </c>
      <c r="K25" s="9">
        <v>-2755</v>
      </c>
      <c r="L25" s="9">
        <v>0</v>
      </c>
      <c r="M25" s="9">
        <v>1283.33</v>
      </c>
      <c r="N25" s="7">
        <f t="shared" si="1"/>
        <v>1.4658185117967333</v>
      </c>
      <c r="O25" s="8" t="s">
        <v>318</v>
      </c>
      <c r="P25" s="9">
        <v>-1500.07</v>
      </c>
      <c r="Q25" s="9">
        <v>-2755</v>
      </c>
      <c r="R25" s="9">
        <v>1254.93</v>
      </c>
      <c r="S25" s="8" t="s">
        <v>318</v>
      </c>
      <c r="T25" s="9">
        <v>-2755</v>
      </c>
      <c r="U25" s="9">
        <v>-4038.33</v>
      </c>
      <c r="V25" s="8" t="s">
        <v>318</v>
      </c>
      <c r="W25" s="9">
        <v>0</v>
      </c>
      <c r="X25" s="9">
        <f t="shared" ref="X25:X36" si="9">U25+IF(V25 = "", 0, V25)+W25</f>
        <v>-4038.33</v>
      </c>
      <c r="Y25" s="9">
        <f t="shared" ref="Y25:Y36" si="10">T25-X25</f>
        <v>1283.33</v>
      </c>
      <c r="Z25" s="7">
        <f t="shared" si="3"/>
        <v>-0.46581851179673317</v>
      </c>
      <c r="AA25" s="8" t="s">
        <v>318</v>
      </c>
    </row>
    <row r="26" spans="1:27" hidden="1" outlineLevel="1" x14ac:dyDescent="0.25">
      <c r="A26" t="s">
        <v>318</v>
      </c>
      <c r="B26" s="8" t="s">
        <v>318</v>
      </c>
      <c r="C26" s="8" t="s">
        <v>41</v>
      </c>
      <c r="D26" s="9">
        <v>0</v>
      </c>
      <c r="E26" s="9">
        <v>0</v>
      </c>
      <c r="F26" s="9">
        <v>0</v>
      </c>
      <c r="G26" s="9">
        <v>0</v>
      </c>
      <c r="H26" s="7">
        <f t="shared" si="0"/>
        <v>0</v>
      </c>
      <c r="I26" s="8" t="s">
        <v>318</v>
      </c>
      <c r="J26" s="9">
        <v>-12587.61</v>
      </c>
      <c r="K26" s="9">
        <v>-15900</v>
      </c>
      <c r="L26" s="9">
        <v>0</v>
      </c>
      <c r="M26" s="9">
        <v>-3312.39</v>
      </c>
      <c r="N26" s="7">
        <f t="shared" si="1"/>
        <v>0.79167358490566042</v>
      </c>
      <c r="O26" s="8" t="s">
        <v>318</v>
      </c>
      <c r="P26" s="9">
        <v>-18810</v>
      </c>
      <c r="Q26" s="9">
        <v>-15900</v>
      </c>
      <c r="R26" s="9">
        <v>-2910</v>
      </c>
      <c r="S26" s="8" t="s">
        <v>318</v>
      </c>
      <c r="T26" s="9">
        <v>-15900</v>
      </c>
      <c r="U26" s="9">
        <v>-12587.61</v>
      </c>
      <c r="V26" s="8" t="s">
        <v>318</v>
      </c>
      <c r="W26" s="9">
        <v>0</v>
      </c>
      <c r="X26" s="9">
        <f t="shared" si="9"/>
        <v>-12587.61</v>
      </c>
      <c r="Y26" s="9">
        <f t="shared" si="10"/>
        <v>-3312.3899999999994</v>
      </c>
      <c r="Z26" s="7">
        <f t="shared" si="3"/>
        <v>0.20832641509433958</v>
      </c>
      <c r="AA26" s="8" t="s">
        <v>318</v>
      </c>
    </row>
    <row r="27" spans="1:27" hidden="1" outlineLevel="1" x14ac:dyDescent="0.25">
      <c r="A27" t="s">
        <v>318</v>
      </c>
      <c r="B27" s="8" t="s">
        <v>318</v>
      </c>
      <c r="C27" s="8" t="s">
        <v>42</v>
      </c>
      <c r="D27" s="9">
        <v>0</v>
      </c>
      <c r="E27" s="9">
        <v>0</v>
      </c>
      <c r="F27" s="9">
        <v>0</v>
      </c>
      <c r="G27" s="9">
        <v>0</v>
      </c>
      <c r="H27" s="7">
        <f t="shared" si="0"/>
        <v>0</v>
      </c>
      <c r="I27" s="8" t="s">
        <v>318</v>
      </c>
      <c r="J27" s="9">
        <v>-25789.1</v>
      </c>
      <c r="K27" s="9">
        <v>-10650</v>
      </c>
      <c r="L27" s="9">
        <v>0</v>
      </c>
      <c r="M27" s="9">
        <v>15139.1</v>
      </c>
      <c r="N27" s="7">
        <f t="shared" si="1"/>
        <v>2.4215117370892019</v>
      </c>
      <c r="O27" s="8" t="s">
        <v>318</v>
      </c>
      <c r="P27" s="9">
        <v>-10650</v>
      </c>
      <c r="Q27" s="9">
        <v>-10650</v>
      </c>
      <c r="R27" s="9">
        <v>0</v>
      </c>
      <c r="S27" s="8" t="s">
        <v>318</v>
      </c>
      <c r="T27" s="9">
        <v>-10650</v>
      </c>
      <c r="U27" s="9">
        <v>-25789.1</v>
      </c>
      <c r="V27" s="8" t="s">
        <v>318</v>
      </c>
      <c r="W27" s="9">
        <v>0</v>
      </c>
      <c r="X27" s="9">
        <f t="shared" si="9"/>
        <v>-25789.1</v>
      </c>
      <c r="Y27" s="9">
        <f t="shared" si="10"/>
        <v>15139.099999999999</v>
      </c>
      <c r="Z27" s="7">
        <f t="shared" si="3"/>
        <v>-1.4215117370892016</v>
      </c>
      <c r="AA27" s="8" t="s">
        <v>318</v>
      </c>
    </row>
    <row r="28" spans="1:27" hidden="1" outlineLevel="1" x14ac:dyDescent="0.25">
      <c r="A28" t="s">
        <v>318</v>
      </c>
      <c r="B28" s="8" t="s">
        <v>318</v>
      </c>
      <c r="C28" s="8" t="s">
        <v>43</v>
      </c>
      <c r="D28" s="9">
        <v>-300.61</v>
      </c>
      <c r="E28" s="9">
        <v>0</v>
      </c>
      <c r="F28" s="9">
        <v>0</v>
      </c>
      <c r="G28" s="9">
        <v>300.61</v>
      </c>
      <c r="H28" s="7">
        <f t="shared" si="0"/>
        <v>0</v>
      </c>
      <c r="I28" s="8" t="s">
        <v>318</v>
      </c>
      <c r="J28" s="9">
        <v>-1667.44</v>
      </c>
      <c r="K28" s="9">
        <v>0</v>
      </c>
      <c r="L28" s="9">
        <v>0</v>
      </c>
      <c r="M28" s="9">
        <v>1667.44</v>
      </c>
      <c r="N28" s="7">
        <f t="shared" si="1"/>
        <v>0</v>
      </c>
      <c r="O28" s="8" t="s">
        <v>318</v>
      </c>
      <c r="P28" s="9">
        <v>0</v>
      </c>
      <c r="Q28" s="9">
        <v>0</v>
      </c>
      <c r="R28" s="9">
        <v>0</v>
      </c>
      <c r="S28" s="8" t="s">
        <v>318</v>
      </c>
      <c r="T28" s="9">
        <v>0</v>
      </c>
      <c r="U28" s="9">
        <v>-1667.44</v>
      </c>
      <c r="V28" s="8" t="s">
        <v>318</v>
      </c>
      <c r="W28" s="9">
        <v>0</v>
      </c>
      <c r="X28" s="9">
        <f t="shared" si="9"/>
        <v>-1667.44</v>
      </c>
      <c r="Y28" s="9">
        <f t="shared" si="10"/>
        <v>1667.44</v>
      </c>
      <c r="Z28" s="7">
        <f t="shared" si="3"/>
        <v>0</v>
      </c>
      <c r="AA28" s="8" t="s">
        <v>318</v>
      </c>
    </row>
    <row r="29" spans="1:27" hidden="1" outlineLevel="1" x14ac:dyDescent="0.25">
      <c r="A29" t="s">
        <v>318</v>
      </c>
      <c r="B29" s="8" t="s">
        <v>318</v>
      </c>
      <c r="C29" s="8" t="s">
        <v>56</v>
      </c>
      <c r="D29" s="9">
        <v>0</v>
      </c>
      <c r="E29" s="9">
        <v>0</v>
      </c>
      <c r="F29" s="9">
        <v>0</v>
      </c>
      <c r="G29" s="9">
        <v>0</v>
      </c>
      <c r="H29" s="7">
        <f t="shared" si="0"/>
        <v>0</v>
      </c>
      <c r="I29" s="8" t="s">
        <v>318</v>
      </c>
      <c r="J29" s="9">
        <v>-5012.84</v>
      </c>
      <c r="K29" s="9">
        <v>-3950</v>
      </c>
      <c r="L29" s="9">
        <v>0</v>
      </c>
      <c r="M29" s="9">
        <v>1062.8399999999999</v>
      </c>
      <c r="N29" s="7">
        <f t="shared" si="1"/>
        <v>1.269073417721519</v>
      </c>
      <c r="O29" s="8" t="s">
        <v>318</v>
      </c>
      <c r="P29" s="9">
        <v>-5725</v>
      </c>
      <c r="Q29" s="9">
        <v>-3950</v>
      </c>
      <c r="R29" s="9">
        <v>-1775</v>
      </c>
      <c r="S29" s="8" t="s">
        <v>318</v>
      </c>
      <c r="T29" s="9">
        <v>-3950</v>
      </c>
      <c r="U29" s="9">
        <v>-5012.84</v>
      </c>
      <c r="V29" s="8" t="s">
        <v>318</v>
      </c>
      <c r="W29" s="9">
        <v>0</v>
      </c>
      <c r="X29" s="9">
        <f t="shared" si="9"/>
        <v>-5012.84</v>
      </c>
      <c r="Y29" s="9">
        <f t="shared" si="10"/>
        <v>1062.8400000000001</v>
      </c>
      <c r="Z29" s="7">
        <f t="shared" si="3"/>
        <v>-0.26907341772151905</v>
      </c>
      <c r="AA29" s="8" t="s">
        <v>318</v>
      </c>
    </row>
    <row r="30" spans="1:27" hidden="1" outlineLevel="1" x14ac:dyDescent="0.25">
      <c r="A30" t="s">
        <v>318</v>
      </c>
      <c r="B30" s="8" t="s">
        <v>318</v>
      </c>
      <c r="C30" s="8" t="s">
        <v>44</v>
      </c>
      <c r="D30" s="9">
        <v>0</v>
      </c>
      <c r="E30" s="9">
        <v>0</v>
      </c>
      <c r="F30" s="9">
        <v>0</v>
      </c>
      <c r="G30" s="9">
        <v>0</v>
      </c>
      <c r="H30" s="7">
        <f t="shared" si="0"/>
        <v>0</v>
      </c>
      <c r="I30" s="8" t="s">
        <v>318</v>
      </c>
      <c r="J30" s="9">
        <v>-222.75</v>
      </c>
      <c r="K30" s="9">
        <v>0</v>
      </c>
      <c r="L30" s="9">
        <v>0</v>
      </c>
      <c r="M30" s="9">
        <v>222.75</v>
      </c>
      <c r="N30" s="7">
        <f t="shared" si="1"/>
        <v>0</v>
      </c>
      <c r="O30" s="8" t="s">
        <v>318</v>
      </c>
      <c r="P30" s="9">
        <v>0</v>
      </c>
      <c r="Q30" s="9">
        <v>0</v>
      </c>
      <c r="R30" s="9">
        <v>0</v>
      </c>
      <c r="S30" s="8" t="s">
        <v>318</v>
      </c>
      <c r="T30" s="9">
        <v>0</v>
      </c>
      <c r="U30" s="9">
        <v>-222.75</v>
      </c>
      <c r="V30" s="8" t="s">
        <v>318</v>
      </c>
      <c r="W30" s="9">
        <v>0</v>
      </c>
      <c r="X30" s="9">
        <f t="shared" si="9"/>
        <v>-222.75</v>
      </c>
      <c r="Y30" s="9">
        <f t="shared" si="10"/>
        <v>222.75</v>
      </c>
      <c r="Z30" s="7">
        <f t="shared" si="3"/>
        <v>0</v>
      </c>
      <c r="AA30" s="8" t="s">
        <v>318</v>
      </c>
    </row>
    <row r="31" spans="1:27" hidden="1" outlineLevel="1" x14ac:dyDescent="0.25">
      <c r="A31" t="s">
        <v>318</v>
      </c>
      <c r="B31" s="8" t="s">
        <v>318</v>
      </c>
      <c r="C31" s="8" t="s">
        <v>45</v>
      </c>
      <c r="D31" s="9">
        <v>0</v>
      </c>
      <c r="E31" s="9">
        <v>0</v>
      </c>
      <c r="F31" s="9">
        <v>0</v>
      </c>
      <c r="G31" s="9">
        <v>0</v>
      </c>
      <c r="H31" s="7">
        <f t="shared" si="0"/>
        <v>0</v>
      </c>
      <c r="I31" s="8" t="s">
        <v>318</v>
      </c>
      <c r="J31" s="9">
        <v>-19000</v>
      </c>
      <c r="K31" s="9">
        <v>-11999.9</v>
      </c>
      <c r="L31" s="9">
        <v>0</v>
      </c>
      <c r="M31" s="9">
        <v>7000.1</v>
      </c>
      <c r="N31" s="7">
        <f t="shared" si="1"/>
        <v>1.5833465278877323</v>
      </c>
      <c r="O31" s="8" t="s">
        <v>318</v>
      </c>
      <c r="P31" s="9">
        <v>-11999.9</v>
      </c>
      <c r="Q31" s="9">
        <v>-11999.9</v>
      </c>
      <c r="R31" s="9">
        <v>0</v>
      </c>
      <c r="S31" s="8" t="s">
        <v>318</v>
      </c>
      <c r="T31" s="9">
        <v>-11999.9</v>
      </c>
      <c r="U31" s="9">
        <v>-19000</v>
      </c>
      <c r="V31" s="8" t="s">
        <v>318</v>
      </c>
      <c r="W31" s="9">
        <v>0</v>
      </c>
      <c r="X31" s="9">
        <f t="shared" si="9"/>
        <v>-19000</v>
      </c>
      <c r="Y31" s="9">
        <f t="shared" si="10"/>
        <v>7000.1</v>
      </c>
      <c r="Z31" s="7">
        <f t="shared" si="3"/>
        <v>-0.58334652788773245</v>
      </c>
      <c r="AA31" s="8" t="s">
        <v>318</v>
      </c>
    </row>
    <row r="32" spans="1:27" hidden="1" outlineLevel="1" x14ac:dyDescent="0.25">
      <c r="A32" t="s">
        <v>318</v>
      </c>
      <c r="B32" s="8" t="s">
        <v>318</v>
      </c>
      <c r="C32" s="8" t="s">
        <v>59</v>
      </c>
      <c r="D32" s="9">
        <v>-840</v>
      </c>
      <c r="E32" s="9">
        <v>0</v>
      </c>
      <c r="F32" s="9">
        <v>0</v>
      </c>
      <c r="G32" s="9">
        <v>840</v>
      </c>
      <c r="H32" s="7">
        <f t="shared" si="0"/>
        <v>0</v>
      </c>
      <c r="I32" s="8" t="s">
        <v>318</v>
      </c>
      <c r="J32" s="9">
        <v>-25028</v>
      </c>
      <c r="K32" s="9">
        <v>-25572</v>
      </c>
      <c r="L32" s="9">
        <v>0</v>
      </c>
      <c r="M32" s="9">
        <v>-544</v>
      </c>
      <c r="N32" s="7">
        <f t="shared" si="1"/>
        <v>0.97872673236352259</v>
      </c>
      <c r="O32" s="8" t="s">
        <v>318</v>
      </c>
      <c r="P32" s="9">
        <v>0</v>
      </c>
      <c r="Q32" s="9">
        <v>-25572</v>
      </c>
      <c r="R32" s="9">
        <v>25572</v>
      </c>
      <c r="S32" s="8" t="s">
        <v>318</v>
      </c>
      <c r="T32" s="9">
        <v>-25572</v>
      </c>
      <c r="U32" s="9">
        <v>-25028</v>
      </c>
      <c r="V32" s="8" t="s">
        <v>318</v>
      </c>
      <c r="W32" s="9">
        <v>0</v>
      </c>
      <c r="X32" s="9">
        <f t="shared" si="9"/>
        <v>-25028</v>
      </c>
      <c r="Y32" s="9">
        <f t="shared" si="10"/>
        <v>-544</v>
      </c>
      <c r="Z32" s="7">
        <f t="shared" si="3"/>
        <v>2.1273267636477397E-2</v>
      </c>
      <c r="AA32" s="8" t="s">
        <v>318</v>
      </c>
    </row>
    <row r="33" spans="1:27" hidden="1" outlineLevel="1" x14ac:dyDescent="0.25">
      <c r="A33" t="s">
        <v>318</v>
      </c>
      <c r="B33" s="8" t="s">
        <v>318</v>
      </c>
      <c r="C33" s="8" t="s">
        <v>52</v>
      </c>
      <c r="D33" s="9">
        <v>0</v>
      </c>
      <c r="E33" s="9">
        <v>-3.75</v>
      </c>
      <c r="F33" s="9">
        <v>0</v>
      </c>
      <c r="G33" s="9">
        <v>-3.75</v>
      </c>
      <c r="H33" s="7">
        <f t="shared" si="0"/>
        <v>0</v>
      </c>
      <c r="I33" s="8" t="s">
        <v>318</v>
      </c>
      <c r="J33" s="9">
        <v>-280</v>
      </c>
      <c r="K33" s="9">
        <v>-45</v>
      </c>
      <c r="L33" s="9">
        <v>0</v>
      </c>
      <c r="M33" s="9">
        <v>235</v>
      </c>
      <c r="N33" s="7">
        <f t="shared" si="1"/>
        <v>6.2222222222222223</v>
      </c>
      <c r="O33" s="8" t="s">
        <v>318</v>
      </c>
      <c r="P33" s="9">
        <v>0</v>
      </c>
      <c r="Q33" s="9">
        <v>-45</v>
      </c>
      <c r="R33" s="9">
        <v>45</v>
      </c>
      <c r="S33" s="8" t="s">
        <v>318</v>
      </c>
      <c r="T33" s="9">
        <v>-45</v>
      </c>
      <c r="U33" s="9">
        <v>-280</v>
      </c>
      <c r="V33" s="8" t="s">
        <v>318</v>
      </c>
      <c r="W33" s="9">
        <v>0</v>
      </c>
      <c r="X33" s="9">
        <f t="shared" si="9"/>
        <v>-280</v>
      </c>
      <c r="Y33" s="9">
        <f t="shared" si="10"/>
        <v>235</v>
      </c>
      <c r="Z33" s="7">
        <f t="shared" si="3"/>
        <v>-5.2222222222222223</v>
      </c>
      <c r="AA33" s="8" t="s">
        <v>318</v>
      </c>
    </row>
    <row r="34" spans="1:27" hidden="1" outlineLevel="1" x14ac:dyDescent="0.25">
      <c r="A34" t="s">
        <v>318</v>
      </c>
      <c r="B34" s="8" t="s">
        <v>318</v>
      </c>
      <c r="C34" s="8" t="s">
        <v>47</v>
      </c>
      <c r="D34" s="9">
        <v>-22</v>
      </c>
      <c r="E34" s="9">
        <v>0</v>
      </c>
      <c r="F34" s="9">
        <v>0</v>
      </c>
      <c r="G34" s="9">
        <v>22</v>
      </c>
      <c r="H34" s="7">
        <f t="shared" si="0"/>
        <v>0</v>
      </c>
      <c r="I34" s="8" t="s">
        <v>318</v>
      </c>
      <c r="J34" s="9">
        <v>-32022.61</v>
      </c>
      <c r="K34" s="9">
        <v>-30000</v>
      </c>
      <c r="L34" s="9">
        <v>0</v>
      </c>
      <c r="M34" s="9">
        <v>2022.61</v>
      </c>
      <c r="N34" s="7">
        <f t="shared" si="1"/>
        <v>1.0674203333333334</v>
      </c>
      <c r="O34" s="8" t="s">
        <v>318</v>
      </c>
      <c r="P34" s="9">
        <v>-30000</v>
      </c>
      <c r="Q34" s="9">
        <v>-30000</v>
      </c>
      <c r="R34" s="9">
        <v>0</v>
      </c>
      <c r="S34" s="8" t="s">
        <v>318</v>
      </c>
      <c r="T34" s="9">
        <v>-30000</v>
      </c>
      <c r="U34" s="9">
        <v>-32022.61</v>
      </c>
      <c r="V34" s="8" t="s">
        <v>318</v>
      </c>
      <c r="W34" s="9">
        <v>0</v>
      </c>
      <c r="X34" s="9">
        <f t="shared" si="9"/>
        <v>-32022.61</v>
      </c>
      <c r="Y34" s="9">
        <f t="shared" si="10"/>
        <v>2022.6100000000006</v>
      </c>
      <c r="Z34" s="7">
        <f t="shared" si="3"/>
        <v>-6.7420333333333346E-2</v>
      </c>
      <c r="AA34" s="8" t="s">
        <v>318</v>
      </c>
    </row>
    <row r="35" spans="1:27" hidden="1" outlineLevel="1" x14ac:dyDescent="0.25">
      <c r="A35" t="s">
        <v>318</v>
      </c>
      <c r="B35" s="8" t="s">
        <v>318</v>
      </c>
      <c r="C35" s="8" t="s">
        <v>57</v>
      </c>
      <c r="D35" s="9">
        <v>0</v>
      </c>
      <c r="E35" s="9">
        <v>0</v>
      </c>
      <c r="F35" s="9">
        <v>0</v>
      </c>
      <c r="G35" s="9">
        <v>0</v>
      </c>
      <c r="H35" s="7">
        <f t="shared" si="0"/>
        <v>0</v>
      </c>
      <c r="I35" s="8" t="s">
        <v>318</v>
      </c>
      <c r="J35" s="9">
        <v>-160.83000000000001</v>
      </c>
      <c r="K35" s="9">
        <v>-150</v>
      </c>
      <c r="L35" s="9">
        <v>0</v>
      </c>
      <c r="M35" s="9">
        <v>10.83</v>
      </c>
      <c r="N35" s="7">
        <f t="shared" si="1"/>
        <v>1.0722</v>
      </c>
      <c r="O35" s="8" t="s">
        <v>318</v>
      </c>
      <c r="P35" s="9">
        <v>-150</v>
      </c>
      <c r="Q35" s="9">
        <v>-150</v>
      </c>
      <c r="R35" s="9">
        <v>0</v>
      </c>
      <c r="S35" s="8" t="s">
        <v>318</v>
      </c>
      <c r="T35" s="9">
        <v>-150</v>
      </c>
      <c r="U35" s="9">
        <v>-160.83000000000001</v>
      </c>
      <c r="V35" s="8" t="s">
        <v>318</v>
      </c>
      <c r="W35" s="9">
        <v>0</v>
      </c>
      <c r="X35" s="9">
        <f t="shared" si="9"/>
        <v>-160.83000000000001</v>
      </c>
      <c r="Y35" s="9">
        <f t="shared" si="10"/>
        <v>10.830000000000013</v>
      </c>
      <c r="Z35" s="7">
        <f t="shared" si="3"/>
        <v>-7.2200000000000084E-2</v>
      </c>
      <c r="AA35" s="8" t="s">
        <v>318</v>
      </c>
    </row>
    <row r="36" spans="1:27" hidden="1" outlineLevel="1" x14ac:dyDescent="0.25">
      <c r="A36" t="s">
        <v>318</v>
      </c>
      <c r="B36" s="8" t="s">
        <v>318</v>
      </c>
      <c r="C36" s="8" t="s">
        <v>54</v>
      </c>
      <c r="D36" s="9">
        <v>0</v>
      </c>
      <c r="E36" s="9">
        <v>0</v>
      </c>
      <c r="F36" s="9">
        <v>0</v>
      </c>
      <c r="G36" s="9">
        <v>0</v>
      </c>
      <c r="H36" s="7">
        <f t="shared" si="0"/>
        <v>0</v>
      </c>
      <c r="I36" s="8" t="s">
        <v>318</v>
      </c>
      <c r="J36" s="9">
        <v>-205</v>
      </c>
      <c r="K36" s="9">
        <v>-800</v>
      </c>
      <c r="L36" s="9">
        <v>0</v>
      </c>
      <c r="M36" s="9">
        <v>-595</v>
      </c>
      <c r="N36" s="7">
        <f t="shared" si="1"/>
        <v>0.25624999999999998</v>
      </c>
      <c r="O36" s="8" t="s">
        <v>318</v>
      </c>
      <c r="P36" s="9">
        <v>-800</v>
      </c>
      <c r="Q36" s="9">
        <v>-800</v>
      </c>
      <c r="R36" s="9">
        <v>0</v>
      </c>
      <c r="S36" s="8" t="s">
        <v>318</v>
      </c>
      <c r="T36" s="9">
        <v>-800</v>
      </c>
      <c r="U36" s="9">
        <v>-205</v>
      </c>
      <c r="V36" s="8" t="s">
        <v>318</v>
      </c>
      <c r="W36" s="9">
        <v>0</v>
      </c>
      <c r="X36" s="9">
        <f t="shared" si="9"/>
        <v>-205</v>
      </c>
      <c r="Y36" s="9">
        <f t="shared" si="10"/>
        <v>-595</v>
      </c>
      <c r="Z36" s="7">
        <f t="shared" si="3"/>
        <v>0.74375000000000002</v>
      </c>
      <c r="AA36" s="8" t="s">
        <v>318</v>
      </c>
    </row>
    <row r="37" spans="1:27" collapsed="1" x14ac:dyDescent="0.25">
      <c r="A37" t="s">
        <v>318</v>
      </c>
      <c r="B37" s="25" t="s">
        <v>63</v>
      </c>
      <c r="C37" s="25"/>
      <c r="D37" s="16">
        <f>SUM(D38:D41)</f>
        <v>31687</v>
      </c>
      <c r="E37" s="16">
        <f>SUM(E38:E41)</f>
        <v>1</v>
      </c>
      <c r="F37" s="16">
        <f>SUM(F38:F41)</f>
        <v>0</v>
      </c>
      <c r="G37" s="16">
        <f>SUM(G38:G41)</f>
        <v>-31686</v>
      </c>
      <c r="H37" s="17">
        <f t="shared" si="0"/>
        <v>31687</v>
      </c>
      <c r="I37" s="15" t="s">
        <v>318</v>
      </c>
      <c r="J37" s="16">
        <f>SUM(J38:J41)</f>
        <v>-12105</v>
      </c>
      <c r="K37" s="16">
        <f>SUM(K38:K41)</f>
        <v>-39301</v>
      </c>
      <c r="L37" s="16">
        <f>SUM(L38:L41)</f>
        <v>0</v>
      </c>
      <c r="M37" s="16">
        <f>SUM(M38:M41)</f>
        <v>-27196</v>
      </c>
      <c r="N37" s="17">
        <f t="shared" si="1"/>
        <v>0.30800742983639096</v>
      </c>
      <c r="O37" s="15" t="s">
        <v>318</v>
      </c>
      <c r="P37" s="16">
        <f>SUM(P38:P41)</f>
        <v>-7493</v>
      </c>
      <c r="Q37" s="16">
        <f>SUM(Q38:Q41)</f>
        <v>-39301</v>
      </c>
      <c r="R37" s="16">
        <f>SUM(R38:R41)</f>
        <v>31808</v>
      </c>
      <c r="S37" s="15" t="s">
        <v>318</v>
      </c>
      <c r="T37" s="16">
        <f t="shared" ref="T37:Y37" si="11">SUM(T38:T41)</f>
        <v>-39301</v>
      </c>
      <c r="U37" s="16">
        <f t="shared" si="11"/>
        <v>-12105</v>
      </c>
      <c r="V37" s="16">
        <f t="shared" si="11"/>
        <v>0</v>
      </c>
      <c r="W37" s="16">
        <f t="shared" si="11"/>
        <v>0</v>
      </c>
      <c r="X37" s="16">
        <f t="shared" si="11"/>
        <v>-12105</v>
      </c>
      <c r="Y37" s="16">
        <f t="shared" si="11"/>
        <v>-27196</v>
      </c>
      <c r="Z37" s="17">
        <f t="shared" si="3"/>
        <v>0.69199257016360904</v>
      </c>
      <c r="AA37" s="16"/>
    </row>
    <row r="38" spans="1:27" hidden="1" outlineLevel="1" x14ac:dyDescent="0.25">
      <c r="A38" t="s">
        <v>318</v>
      </c>
      <c r="B38" s="8" t="s">
        <v>318</v>
      </c>
      <c r="C38" s="8" t="s">
        <v>69</v>
      </c>
      <c r="D38" s="9">
        <v>31687</v>
      </c>
      <c r="E38" s="9">
        <v>31688</v>
      </c>
      <c r="F38" s="9">
        <v>0</v>
      </c>
      <c r="G38" s="9">
        <v>1</v>
      </c>
      <c r="H38" s="7">
        <f t="shared" si="0"/>
        <v>0.99996844231254733</v>
      </c>
      <c r="I38" s="8" t="s">
        <v>318</v>
      </c>
      <c r="J38" s="9">
        <v>-122</v>
      </c>
      <c r="K38" s="9">
        <v>-121</v>
      </c>
      <c r="L38" s="9">
        <v>0</v>
      </c>
      <c r="M38" s="9">
        <v>1</v>
      </c>
      <c r="N38" s="7">
        <f t="shared" si="1"/>
        <v>1.0082644628099173</v>
      </c>
      <c r="O38" s="8" t="s">
        <v>318</v>
      </c>
      <c r="P38" s="9">
        <v>0</v>
      </c>
      <c r="Q38" s="9">
        <v>-121</v>
      </c>
      <c r="R38" s="9">
        <v>121</v>
      </c>
      <c r="S38" s="8" t="s">
        <v>318</v>
      </c>
      <c r="T38" s="9">
        <v>-121</v>
      </c>
      <c r="U38" s="9">
        <v>-122</v>
      </c>
      <c r="V38" s="8" t="s">
        <v>318</v>
      </c>
      <c r="W38" s="9">
        <v>0</v>
      </c>
      <c r="X38" s="9">
        <f>U38+IF(V38 = "", 0, V38)+W38</f>
        <v>-122</v>
      </c>
      <c r="Y38" s="9">
        <f>T38-X38</f>
        <v>1</v>
      </c>
      <c r="Z38" s="7">
        <f t="shared" si="3"/>
        <v>-8.2644628099173556E-3</v>
      </c>
      <c r="AA38" s="8" t="s">
        <v>318</v>
      </c>
    </row>
    <row r="39" spans="1:27" hidden="1" outlineLevel="1" x14ac:dyDescent="0.25">
      <c r="A39" t="s">
        <v>318</v>
      </c>
      <c r="B39" s="8" t="s">
        <v>318</v>
      </c>
      <c r="C39" s="8" t="s">
        <v>64</v>
      </c>
      <c r="D39" s="9">
        <v>0</v>
      </c>
      <c r="E39" s="9">
        <v>0</v>
      </c>
      <c r="F39" s="9">
        <v>0</v>
      </c>
      <c r="G39" s="9">
        <v>0</v>
      </c>
      <c r="H39" s="7">
        <f t="shared" si="0"/>
        <v>0</v>
      </c>
      <c r="I39" s="8" t="s">
        <v>318</v>
      </c>
      <c r="J39" s="9">
        <v>-7375</v>
      </c>
      <c r="K39" s="9">
        <v>-7493</v>
      </c>
      <c r="L39" s="9">
        <v>0</v>
      </c>
      <c r="M39" s="9">
        <v>-118</v>
      </c>
      <c r="N39" s="7">
        <f t="shared" si="1"/>
        <v>0.98425196850393704</v>
      </c>
      <c r="O39" s="8" t="s">
        <v>318</v>
      </c>
      <c r="P39" s="9">
        <v>-7493</v>
      </c>
      <c r="Q39" s="9">
        <v>-7493</v>
      </c>
      <c r="R39" s="9">
        <v>0</v>
      </c>
      <c r="S39" s="8" t="s">
        <v>318</v>
      </c>
      <c r="T39" s="9">
        <v>-7493</v>
      </c>
      <c r="U39" s="9">
        <v>-7375</v>
      </c>
      <c r="V39" s="8" t="s">
        <v>318</v>
      </c>
      <c r="W39" s="9">
        <v>0</v>
      </c>
      <c r="X39" s="9">
        <f>U39+IF(V39 = "", 0, V39)+W39</f>
        <v>-7375</v>
      </c>
      <c r="Y39" s="9">
        <f>T39-X39</f>
        <v>-118</v>
      </c>
      <c r="Z39" s="7">
        <f t="shared" si="3"/>
        <v>1.5748031496062992E-2</v>
      </c>
      <c r="AA39" s="8" t="s">
        <v>318</v>
      </c>
    </row>
    <row r="40" spans="1:27" hidden="1" outlineLevel="1" x14ac:dyDescent="0.25">
      <c r="A40" t="s">
        <v>318</v>
      </c>
      <c r="B40" s="8" t="s">
        <v>318</v>
      </c>
      <c r="C40" s="8" t="s">
        <v>66</v>
      </c>
      <c r="D40" s="9">
        <v>0</v>
      </c>
      <c r="E40" s="9">
        <v>-31687</v>
      </c>
      <c r="F40" s="9">
        <v>0</v>
      </c>
      <c r="G40" s="9">
        <v>-31687</v>
      </c>
      <c r="H40" s="7">
        <f t="shared" si="0"/>
        <v>0</v>
      </c>
      <c r="I40" s="8" t="s">
        <v>318</v>
      </c>
      <c r="J40" s="9">
        <v>0</v>
      </c>
      <c r="K40" s="9">
        <v>-31687</v>
      </c>
      <c r="L40" s="9">
        <v>0</v>
      </c>
      <c r="M40" s="9">
        <v>-31687</v>
      </c>
      <c r="N40" s="7">
        <f t="shared" si="1"/>
        <v>0</v>
      </c>
      <c r="O40" s="8" t="s">
        <v>318</v>
      </c>
      <c r="P40" s="9">
        <v>0</v>
      </c>
      <c r="Q40" s="9">
        <v>-31687</v>
      </c>
      <c r="R40" s="9">
        <v>31687</v>
      </c>
      <c r="S40" s="8" t="s">
        <v>318</v>
      </c>
      <c r="T40" s="9">
        <v>-31687</v>
      </c>
      <c r="U40" s="9">
        <v>0</v>
      </c>
      <c r="V40" s="8" t="s">
        <v>318</v>
      </c>
      <c r="W40" s="9">
        <v>0</v>
      </c>
      <c r="X40" s="9">
        <f>U40+IF(V40 = "", 0, V40)+W40</f>
        <v>0</v>
      </c>
      <c r="Y40" s="9">
        <f>T40-X40</f>
        <v>-31687</v>
      </c>
      <c r="Z40" s="7">
        <f t="shared" si="3"/>
        <v>1</v>
      </c>
      <c r="AA40" s="8" t="s">
        <v>318</v>
      </c>
    </row>
    <row r="41" spans="1:27" hidden="1" outlineLevel="1" x14ac:dyDescent="0.25">
      <c r="A41" t="s">
        <v>318</v>
      </c>
      <c r="B41" s="8" t="s">
        <v>318</v>
      </c>
      <c r="C41" s="8" t="s">
        <v>68</v>
      </c>
      <c r="D41" s="9">
        <v>0</v>
      </c>
      <c r="E41" s="9">
        <v>0</v>
      </c>
      <c r="F41" s="9">
        <v>0</v>
      </c>
      <c r="G41" s="9">
        <v>0</v>
      </c>
      <c r="H41" s="7">
        <f t="shared" si="0"/>
        <v>0</v>
      </c>
      <c r="I41" s="8" t="s">
        <v>318</v>
      </c>
      <c r="J41" s="9">
        <v>-4608</v>
      </c>
      <c r="K41" s="9">
        <v>0</v>
      </c>
      <c r="L41" s="9">
        <v>0</v>
      </c>
      <c r="M41" s="9">
        <v>4608</v>
      </c>
      <c r="N41" s="7">
        <f t="shared" si="1"/>
        <v>0</v>
      </c>
      <c r="O41" s="8" t="s">
        <v>318</v>
      </c>
      <c r="P41" s="9">
        <v>0</v>
      </c>
      <c r="Q41" s="9">
        <v>0</v>
      </c>
      <c r="R41" s="9">
        <v>0</v>
      </c>
      <c r="S41" s="8" t="s">
        <v>318</v>
      </c>
      <c r="T41" s="9">
        <v>0</v>
      </c>
      <c r="U41" s="9">
        <v>-4608</v>
      </c>
      <c r="V41" s="8" t="s">
        <v>318</v>
      </c>
      <c r="W41" s="9">
        <v>0</v>
      </c>
      <c r="X41" s="9">
        <f>U41+IF(V41 = "", 0, V41)+W41</f>
        <v>-4608</v>
      </c>
      <c r="Y41" s="9">
        <f>T41-X41</f>
        <v>4608</v>
      </c>
      <c r="Z41" s="7">
        <f t="shared" si="3"/>
        <v>0</v>
      </c>
      <c r="AA41" s="8" t="s">
        <v>318</v>
      </c>
    </row>
    <row r="43" spans="1:27" ht="17.25" x14ac:dyDescent="0.3">
      <c r="A43" s="18" t="s">
        <v>318</v>
      </c>
      <c r="B43" s="26" t="s">
        <v>71</v>
      </c>
      <c r="C43" s="26"/>
      <c r="D43" s="11">
        <f>D11+D13+D20+D24+D37</f>
        <v>-120535.18</v>
      </c>
      <c r="E43" s="11">
        <f>E11+E13+E20+E24+E37</f>
        <v>-141179.26999999999</v>
      </c>
      <c r="F43" s="11">
        <f>F11+F13+F20+F24+F37</f>
        <v>0</v>
      </c>
      <c r="G43" s="11">
        <f>G11+G13+G20+G24+G37</f>
        <v>-20644.089999999997</v>
      </c>
      <c r="H43" s="12">
        <f>IF(E43&lt;&gt;0, (D43+F43)/E43, 0)</f>
        <v>0.85377392870780533</v>
      </c>
      <c r="I43" s="19" t="s">
        <v>318</v>
      </c>
      <c r="J43" s="11">
        <f>J11+J13+J20+J24+J37</f>
        <v>-2177026.59</v>
      </c>
      <c r="K43" s="11">
        <f>K11+K13+K20+K24+K37</f>
        <v>-2154434.6999999997</v>
      </c>
      <c r="L43" s="11">
        <f>L11+L13+L20+L24+L37</f>
        <v>0</v>
      </c>
      <c r="M43" s="11">
        <f>M11+M13+M20+M24+M37</f>
        <v>22591.890000000007</v>
      </c>
      <c r="N43" s="12">
        <f>IF(K43&lt;&gt;0, (J43+L43)/K43, 0)</f>
        <v>1.0104862263869032</v>
      </c>
      <c r="O43" s="19" t="s">
        <v>318</v>
      </c>
      <c r="P43" s="11">
        <f>P11+P13+P20+P24+P37</f>
        <v>-2093432.7999999998</v>
      </c>
      <c r="Q43" s="11">
        <f>Q11+Q13+Q20+Q24+Q37</f>
        <v>-2154434.6999999997</v>
      </c>
      <c r="R43" s="11">
        <f>R11+R13+R20+R24+R37</f>
        <v>61001.9</v>
      </c>
      <c r="S43" s="19" t="s">
        <v>318</v>
      </c>
      <c r="T43" s="11">
        <f t="shared" ref="T43:Y43" si="12">T11+T13+T20+T24+T37</f>
        <v>-2154434.6999999997</v>
      </c>
      <c r="U43" s="11">
        <f t="shared" si="12"/>
        <v>-2177026.59</v>
      </c>
      <c r="V43" s="11">
        <f t="shared" si="12"/>
        <v>0</v>
      </c>
      <c r="W43" s="11">
        <f t="shared" si="12"/>
        <v>0</v>
      </c>
      <c r="X43" s="11">
        <f t="shared" si="12"/>
        <v>-2177026.59</v>
      </c>
      <c r="Y43" s="11">
        <f t="shared" si="12"/>
        <v>22591.890000000058</v>
      </c>
      <c r="Z43" s="12">
        <f>IF(T43&lt;&gt;0, Y43/T43, 0)</f>
        <v>-1.0486226386903283E-2</v>
      </c>
      <c r="AA43" s="11"/>
    </row>
    <row r="44" spans="1:27" x14ac:dyDescent="0.25">
      <c r="J44" s="28"/>
      <c r="K44" s="28"/>
      <c r="L44" s="29"/>
      <c r="M44" s="28"/>
    </row>
    <row r="45" spans="1:27" ht="17.25" x14ac:dyDescent="0.3">
      <c r="B45" s="5" t="s">
        <v>72</v>
      </c>
    </row>
    <row r="47" spans="1:27" x14ac:dyDescent="0.25">
      <c r="B47" s="13" t="s">
        <v>73</v>
      </c>
    </row>
    <row r="48" spans="1:27" collapsed="1" x14ac:dyDescent="0.25">
      <c r="A48" t="s">
        <v>318</v>
      </c>
      <c r="B48" s="25" t="s">
        <v>74</v>
      </c>
      <c r="C48" s="25"/>
      <c r="D48" s="16">
        <f>SUM(D49:D51)</f>
        <v>8923.32</v>
      </c>
      <c r="E48" s="16">
        <f>SUM(E49:E51)</f>
        <v>8923.36</v>
      </c>
      <c r="F48" s="16">
        <f>SUM(F49:F51)</f>
        <v>0</v>
      </c>
      <c r="G48" s="16">
        <f>SUM(G49:G51)</f>
        <v>0.04</v>
      </c>
      <c r="H48" s="17">
        <f t="shared" ref="H48:H79" si="13">IF(E48&lt;&gt;0, (D48+F48)/E48, 0)</f>
        <v>0.99999551738358639</v>
      </c>
      <c r="I48" s="15" t="s">
        <v>318</v>
      </c>
      <c r="J48" s="16">
        <f>SUM(J49:J51)</f>
        <v>107079.84</v>
      </c>
      <c r="K48" s="16">
        <f>SUM(K49:K51)</f>
        <v>107080.40000000001</v>
      </c>
      <c r="L48" s="16">
        <f>SUM(L49:L51)</f>
        <v>0</v>
      </c>
      <c r="M48" s="16">
        <f>SUM(M49:M51)</f>
        <v>0.56000000000000005</v>
      </c>
      <c r="N48" s="17">
        <f t="shared" ref="N48:N79" si="14">IF(K48&lt;&gt;0, (J48+L48)/K48, 0)</f>
        <v>0.99999477028475792</v>
      </c>
      <c r="O48" s="15" t="s">
        <v>318</v>
      </c>
      <c r="P48" s="16">
        <f>SUM(P49:P51)</f>
        <v>107079.65</v>
      </c>
      <c r="Q48" s="16">
        <f>SUM(Q49:Q51)</f>
        <v>107080.40000000001</v>
      </c>
      <c r="R48" s="16">
        <f>SUM(R49:R51)</f>
        <v>-0.75</v>
      </c>
      <c r="S48" s="15" t="s">
        <v>318</v>
      </c>
      <c r="T48" s="16">
        <f t="shared" ref="T48:Y48" si="15">SUM(T49:T51)</f>
        <v>107080.40000000001</v>
      </c>
      <c r="U48" s="16">
        <f t="shared" si="15"/>
        <v>107079.84</v>
      </c>
      <c r="V48" s="16">
        <f t="shared" si="15"/>
        <v>0</v>
      </c>
      <c r="W48" s="16">
        <f t="shared" si="15"/>
        <v>0</v>
      </c>
      <c r="X48" s="16">
        <f t="shared" si="15"/>
        <v>107079.84</v>
      </c>
      <c r="Y48" s="16">
        <f t="shared" si="15"/>
        <v>0.55999999999767169</v>
      </c>
      <c r="Z48" s="17">
        <f t="shared" ref="Z48:Z79" si="16">IF(T48&lt;&gt;0, Y48/T48, 0)</f>
        <v>5.2297152419833288E-6</v>
      </c>
      <c r="AA48" s="16"/>
    </row>
    <row r="49" spans="1:27" hidden="1" outlineLevel="1" x14ac:dyDescent="0.25">
      <c r="A49" t="s">
        <v>318</v>
      </c>
      <c r="B49" s="8" t="s">
        <v>318</v>
      </c>
      <c r="C49" s="8" t="s">
        <v>75</v>
      </c>
      <c r="D49" s="9">
        <v>6254.09</v>
      </c>
      <c r="E49" s="9">
        <v>6254.08</v>
      </c>
      <c r="F49" s="9">
        <v>0</v>
      </c>
      <c r="G49" s="9">
        <v>-0.01</v>
      </c>
      <c r="H49" s="7">
        <f t="shared" si="13"/>
        <v>1.0000015989562014</v>
      </c>
      <c r="I49" s="8" t="s">
        <v>318</v>
      </c>
      <c r="J49" s="9">
        <v>75049.08</v>
      </c>
      <c r="K49" s="9">
        <v>75049</v>
      </c>
      <c r="L49" s="9">
        <v>0</v>
      </c>
      <c r="M49" s="9">
        <v>-0.08</v>
      </c>
      <c r="N49" s="7">
        <f t="shared" si="14"/>
        <v>1.0000010659702327</v>
      </c>
      <c r="O49" s="8" t="s">
        <v>318</v>
      </c>
      <c r="P49" s="9">
        <v>75048.479999999996</v>
      </c>
      <c r="Q49" s="9">
        <v>75049</v>
      </c>
      <c r="R49" s="9">
        <v>-0.52</v>
      </c>
      <c r="S49" s="8" t="s">
        <v>318</v>
      </c>
      <c r="T49" s="9">
        <v>75049</v>
      </c>
      <c r="U49" s="9">
        <v>75049.08</v>
      </c>
      <c r="V49" s="8" t="s">
        <v>318</v>
      </c>
      <c r="W49" s="9">
        <v>0</v>
      </c>
      <c r="X49" s="9">
        <f>U49+IF(V49 = "", 0, V49)+W49</f>
        <v>75049.08</v>
      </c>
      <c r="Y49" s="9">
        <f>T49-X49</f>
        <v>-8.000000000174623E-2</v>
      </c>
      <c r="Z49" s="7">
        <f t="shared" si="16"/>
        <v>-1.0659702328045175E-6</v>
      </c>
      <c r="AA49" s="8" t="s">
        <v>318</v>
      </c>
    </row>
    <row r="50" spans="1:27" hidden="1" outlineLevel="1" x14ac:dyDescent="0.25">
      <c r="A50" t="s">
        <v>318</v>
      </c>
      <c r="B50" s="8" t="s">
        <v>318</v>
      </c>
      <c r="C50" s="8" t="s">
        <v>77</v>
      </c>
      <c r="D50" s="9">
        <v>875.56</v>
      </c>
      <c r="E50" s="9">
        <v>875.61</v>
      </c>
      <c r="F50" s="9">
        <v>0</v>
      </c>
      <c r="G50" s="9">
        <v>0.05</v>
      </c>
      <c r="H50" s="7">
        <f t="shared" si="13"/>
        <v>0.99994289695183924</v>
      </c>
      <c r="I50" s="8" t="s">
        <v>318</v>
      </c>
      <c r="J50" s="9">
        <v>10506.72</v>
      </c>
      <c r="K50" s="9">
        <v>10507.35</v>
      </c>
      <c r="L50" s="9">
        <v>0</v>
      </c>
      <c r="M50" s="9">
        <v>0.63</v>
      </c>
      <c r="N50" s="7">
        <f t="shared" si="14"/>
        <v>0.99994004197062047</v>
      </c>
      <c r="O50" s="8" t="s">
        <v>318</v>
      </c>
      <c r="P50" s="9">
        <v>10507.27</v>
      </c>
      <c r="Q50" s="9">
        <v>10507.35</v>
      </c>
      <c r="R50" s="9">
        <v>-0.08</v>
      </c>
      <c r="S50" s="8" t="s">
        <v>318</v>
      </c>
      <c r="T50" s="9">
        <v>10507.35</v>
      </c>
      <c r="U50" s="9">
        <v>10506.72</v>
      </c>
      <c r="V50" s="8" t="s">
        <v>318</v>
      </c>
      <c r="W50" s="9">
        <v>0</v>
      </c>
      <c r="X50" s="9">
        <f>U50+IF(V50 = "", 0, V50)+W50</f>
        <v>10506.72</v>
      </c>
      <c r="Y50" s="9">
        <f>T50-X50</f>
        <v>0.63000000000101863</v>
      </c>
      <c r="Z50" s="7">
        <f t="shared" si="16"/>
        <v>5.9958029379531337E-5</v>
      </c>
      <c r="AA50" s="8" t="s">
        <v>318</v>
      </c>
    </row>
    <row r="51" spans="1:27" hidden="1" outlineLevel="1" x14ac:dyDescent="0.25">
      <c r="A51" t="s">
        <v>318</v>
      </c>
      <c r="B51" s="8" t="s">
        <v>318</v>
      </c>
      <c r="C51" s="8" t="s">
        <v>78</v>
      </c>
      <c r="D51" s="9">
        <v>1793.67</v>
      </c>
      <c r="E51" s="9">
        <v>1793.67</v>
      </c>
      <c r="F51" s="9">
        <v>0</v>
      </c>
      <c r="G51" s="9">
        <v>0</v>
      </c>
      <c r="H51" s="7">
        <f t="shared" si="13"/>
        <v>1</v>
      </c>
      <c r="I51" s="8" t="s">
        <v>318</v>
      </c>
      <c r="J51" s="9">
        <v>21524.04</v>
      </c>
      <c r="K51" s="9">
        <v>21524.05</v>
      </c>
      <c r="L51" s="9">
        <v>0</v>
      </c>
      <c r="M51" s="9">
        <v>0.01</v>
      </c>
      <c r="N51" s="7">
        <f t="shared" si="14"/>
        <v>0.9999995354034209</v>
      </c>
      <c r="O51" s="8" t="s">
        <v>318</v>
      </c>
      <c r="P51" s="9">
        <v>21523.9</v>
      </c>
      <c r="Q51" s="9">
        <v>21524.05</v>
      </c>
      <c r="R51" s="9">
        <v>-0.15</v>
      </c>
      <c r="S51" s="8" t="s">
        <v>318</v>
      </c>
      <c r="T51" s="9">
        <v>21524.05</v>
      </c>
      <c r="U51" s="9">
        <v>21524.04</v>
      </c>
      <c r="V51" s="8" t="s">
        <v>318</v>
      </c>
      <c r="W51" s="9">
        <v>0</v>
      </c>
      <c r="X51" s="9">
        <f>U51+IF(V51 = "", 0, V51)+W51</f>
        <v>21524.04</v>
      </c>
      <c r="Y51" s="9">
        <f>T51-X51</f>
        <v>9.9999999983992893E-3</v>
      </c>
      <c r="Z51" s="7">
        <f t="shared" si="16"/>
        <v>4.6459657910101905E-7</v>
      </c>
      <c r="AA51" s="8" t="s">
        <v>318</v>
      </c>
    </row>
    <row r="52" spans="1:27" collapsed="1" x14ac:dyDescent="0.25">
      <c r="A52" t="s">
        <v>318</v>
      </c>
      <c r="B52" s="25" t="s">
        <v>83</v>
      </c>
      <c r="C52" s="25"/>
      <c r="D52" s="16">
        <f>SUM(D53:D56)</f>
        <v>62763.39</v>
      </c>
      <c r="E52" s="16">
        <f>SUM(E53:E56)</f>
        <v>59321.899999999994</v>
      </c>
      <c r="F52" s="16">
        <f>SUM(F53:F56)</f>
        <v>0</v>
      </c>
      <c r="G52" s="16">
        <f>SUM(G53:G56)</f>
        <v>-3441.4900000000002</v>
      </c>
      <c r="H52" s="17">
        <f t="shared" si="13"/>
        <v>1.0580138195169071</v>
      </c>
      <c r="I52" s="15" t="s">
        <v>318</v>
      </c>
      <c r="J52" s="16">
        <f>SUM(J53:J56)</f>
        <v>729495.34</v>
      </c>
      <c r="K52" s="16">
        <f>SUM(K53:K56)</f>
        <v>733633.25999999989</v>
      </c>
      <c r="L52" s="16">
        <f>SUM(L53:L56)</f>
        <v>0</v>
      </c>
      <c r="M52" s="16">
        <f>SUM(M53:M56)</f>
        <v>4137.9199999999992</v>
      </c>
      <c r="N52" s="17">
        <f t="shared" si="14"/>
        <v>0.99435968865424673</v>
      </c>
      <c r="O52" s="15" t="s">
        <v>318</v>
      </c>
      <c r="P52" s="16">
        <f>SUM(P53:P56)</f>
        <v>748910.74</v>
      </c>
      <c r="Q52" s="16">
        <f>SUM(Q53:Q56)</f>
        <v>733633.25999999989</v>
      </c>
      <c r="R52" s="16">
        <f>SUM(R53:R56)</f>
        <v>15277.48</v>
      </c>
      <c r="S52" s="15" t="s">
        <v>318</v>
      </c>
      <c r="T52" s="16">
        <f t="shared" ref="T52:Y52" si="17">SUM(T53:T56)</f>
        <v>733633.25999999989</v>
      </c>
      <c r="U52" s="16">
        <f t="shared" si="17"/>
        <v>729495.34</v>
      </c>
      <c r="V52" s="16">
        <f t="shared" si="17"/>
        <v>0</v>
      </c>
      <c r="W52" s="16">
        <f t="shared" si="17"/>
        <v>0</v>
      </c>
      <c r="X52" s="16">
        <f t="shared" si="17"/>
        <v>729495.34</v>
      </c>
      <c r="Y52" s="16">
        <f t="shared" si="17"/>
        <v>4137.919999999991</v>
      </c>
      <c r="Z52" s="17">
        <f t="shared" si="16"/>
        <v>5.6403113457533152E-3</v>
      </c>
      <c r="AA52" s="16"/>
    </row>
    <row r="53" spans="1:27" hidden="1" outlineLevel="1" x14ac:dyDescent="0.25">
      <c r="A53" t="s">
        <v>318</v>
      </c>
      <c r="B53" s="8" t="s">
        <v>318</v>
      </c>
      <c r="C53" s="8" t="s">
        <v>84</v>
      </c>
      <c r="D53" s="9">
        <v>44335.78</v>
      </c>
      <c r="E53" s="9">
        <v>41809.629999999997</v>
      </c>
      <c r="F53" s="9">
        <v>0</v>
      </c>
      <c r="G53" s="9">
        <v>-2526.15</v>
      </c>
      <c r="H53" s="7">
        <f t="shared" si="13"/>
        <v>1.0604202907320635</v>
      </c>
      <c r="I53" s="8" t="s">
        <v>318</v>
      </c>
      <c r="J53" s="9">
        <v>512705.18</v>
      </c>
      <c r="K53" s="9">
        <v>517171.72</v>
      </c>
      <c r="L53" s="9">
        <v>0</v>
      </c>
      <c r="M53" s="9">
        <v>4466.54</v>
      </c>
      <c r="N53" s="7">
        <f t="shared" si="14"/>
        <v>0.99136352621910573</v>
      </c>
      <c r="O53" s="8" t="s">
        <v>318</v>
      </c>
      <c r="P53" s="9">
        <v>528022.14</v>
      </c>
      <c r="Q53" s="9">
        <v>517171.72</v>
      </c>
      <c r="R53" s="9">
        <v>10850.42</v>
      </c>
      <c r="S53" s="8" t="s">
        <v>318</v>
      </c>
      <c r="T53" s="9">
        <v>517171.72</v>
      </c>
      <c r="U53" s="9">
        <v>512705.18</v>
      </c>
      <c r="V53" s="8" t="s">
        <v>318</v>
      </c>
      <c r="W53" s="9">
        <v>0</v>
      </c>
      <c r="X53" s="9">
        <f>U53+IF(V53 = "", 0, V53)+W53</f>
        <v>512705.18</v>
      </c>
      <c r="Y53" s="9">
        <f>T53-X53</f>
        <v>4466.539999999979</v>
      </c>
      <c r="Z53" s="7">
        <f t="shared" si="16"/>
        <v>8.6364737808942438E-3</v>
      </c>
      <c r="AA53" s="8" t="s">
        <v>318</v>
      </c>
    </row>
    <row r="54" spans="1:27" hidden="1" outlineLevel="1" x14ac:dyDescent="0.25">
      <c r="A54" t="s">
        <v>318</v>
      </c>
      <c r="B54" s="8" t="s">
        <v>318</v>
      </c>
      <c r="C54" s="8" t="s">
        <v>85</v>
      </c>
      <c r="D54" s="9">
        <v>0</v>
      </c>
      <c r="E54" s="9">
        <v>0</v>
      </c>
      <c r="F54" s="9">
        <v>0</v>
      </c>
      <c r="G54" s="9">
        <v>0</v>
      </c>
      <c r="H54" s="7">
        <f t="shared" si="13"/>
        <v>0</v>
      </c>
      <c r="I54" s="8" t="s">
        <v>318</v>
      </c>
      <c r="J54" s="9">
        <v>1764.18</v>
      </c>
      <c r="K54" s="9">
        <v>0</v>
      </c>
      <c r="L54" s="9">
        <v>0</v>
      </c>
      <c r="M54" s="9">
        <v>-1764.18</v>
      </c>
      <c r="N54" s="7">
        <f t="shared" si="14"/>
        <v>0</v>
      </c>
      <c r="O54" s="8" t="s">
        <v>318</v>
      </c>
      <c r="P54" s="9">
        <v>0</v>
      </c>
      <c r="Q54" s="9">
        <v>0</v>
      </c>
      <c r="R54" s="9">
        <v>0</v>
      </c>
      <c r="S54" s="8" t="s">
        <v>318</v>
      </c>
      <c r="T54" s="9">
        <v>0</v>
      </c>
      <c r="U54" s="9">
        <v>1764.18</v>
      </c>
      <c r="V54" s="8" t="s">
        <v>318</v>
      </c>
      <c r="W54" s="9">
        <v>0</v>
      </c>
      <c r="X54" s="9">
        <f>U54+IF(V54 = "", 0, V54)+W54</f>
        <v>1764.18</v>
      </c>
      <c r="Y54" s="9">
        <f>T54-X54</f>
        <v>-1764.18</v>
      </c>
      <c r="Z54" s="7">
        <f t="shared" si="16"/>
        <v>0</v>
      </c>
      <c r="AA54" s="8" t="s">
        <v>318</v>
      </c>
    </row>
    <row r="55" spans="1:27" hidden="1" outlineLevel="1" x14ac:dyDescent="0.25">
      <c r="A55" t="s">
        <v>318</v>
      </c>
      <c r="B55" s="8" t="s">
        <v>318</v>
      </c>
      <c r="C55" s="8" t="s">
        <v>86</v>
      </c>
      <c r="D55" s="9">
        <v>5712.11</v>
      </c>
      <c r="E55" s="9">
        <v>5521.27</v>
      </c>
      <c r="F55" s="9">
        <v>0</v>
      </c>
      <c r="G55" s="9">
        <v>-190.84</v>
      </c>
      <c r="H55" s="7">
        <f t="shared" si="13"/>
        <v>1.0345645114258131</v>
      </c>
      <c r="I55" s="8" t="s">
        <v>318</v>
      </c>
      <c r="J55" s="9">
        <v>67551.240000000005</v>
      </c>
      <c r="K55" s="9">
        <v>68136.69</v>
      </c>
      <c r="L55" s="9">
        <v>0</v>
      </c>
      <c r="M55" s="9">
        <v>585.45000000000005</v>
      </c>
      <c r="N55" s="7">
        <f t="shared" si="14"/>
        <v>0.99140771293703878</v>
      </c>
      <c r="O55" s="8" t="s">
        <v>318</v>
      </c>
      <c r="P55" s="9">
        <v>69451.850000000006</v>
      </c>
      <c r="Q55" s="9">
        <v>68136.69</v>
      </c>
      <c r="R55" s="9">
        <v>1315.16</v>
      </c>
      <c r="S55" s="8" t="s">
        <v>318</v>
      </c>
      <c r="T55" s="9">
        <v>68136.69</v>
      </c>
      <c r="U55" s="9">
        <v>67551.240000000005</v>
      </c>
      <c r="V55" s="8" t="s">
        <v>318</v>
      </c>
      <c r="W55" s="9">
        <v>0</v>
      </c>
      <c r="X55" s="9">
        <f>U55+IF(V55 = "", 0, V55)+W55</f>
        <v>67551.240000000005</v>
      </c>
      <c r="Y55" s="9">
        <f>T55-X55</f>
        <v>585.44999999999709</v>
      </c>
      <c r="Z55" s="7">
        <f t="shared" si="16"/>
        <v>8.5922870629611906E-3</v>
      </c>
      <c r="AA55" s="8" t="s">
        <v>318</v>
      </c>
    </row>
    <row r="56" spans="1:27" hidden="1" outlineLevel="1" x14ac:dyDescent="0.25">
      <c r="A56" t="s">
        <v>318</v>
      </c>
      <c r="B56" s="8" t="s">
        <v>318</v>
      </c>
      <c r="C56" s="8" t="s">
        <v>87</v>
      </c>
      <c r="D56" s="9">
        <v>12715.5</v>
      </c>
      <c r="E56" s="9">
        <v>11991</v>
      </c>
      <c r="F56" s="9">
        <v>0</v>
      </c>
      <c r="G56" s="9">
        <v>-724.5</v>
      </c>
      <c r="H56" s="7">
        <f t="shared" si="13"/>
        <v>1.0604203152364273</v>
      </c>
      <c r="I56" s="8" t="s">
        <v>318</v>
      </c>
      <c r="J56" s="9">
        <v>147474.74</v>
      </c>
      <c r="K56" s="9">
        <v>148324.85</v>
      </c>
      <c r="L56" s="9">
        <v>0</v>
      </c>
      <c r="M56" s="9">
        <v>850.11</v>
      </c>
      <c r="N56" s="7">
        <f t="shared" si="14"/>
        <v>0.9942685935633846</v>
      </c>
      <c r="O56" s="8" t="s">
        <v>318</v>
      </c>
      <c r="P56" s="9">
        <v>151436.75</v>
      </c>
      <c r="Q56" s="9">
        <v>148324.85</v>
      </c>
      <c r="R56" s="9">
        <v>3111.9</v>
      </c>
      <c r="S56" s="8" t="s">
        <v>318</v>
      </c>
      <c r="T56" s="9">
        <v>148324.85</v>
      </c>
      <c r="U56" s="9">
        <v>147474.74</v>
      </c>
      <c r="V56" s="8" t="s">
        <v>318</v>
      </c>
      <c r="W56" s="9">
        <v>0</v>
      </c>
      <c r="X56" s="9">
        <f>U56+IF(V56 = "", 0, V56)+W56</f>
        <v>147474.74</v>
      </c>
      <c r="Y56" s="9">
        <f>T56-X56</f>
        <v>850.11000000001513</v>
      </c>
      <c r="Z56" s="7">
        <f t="shared" si="16"/>
        <v>5.7314064366154093E-3</v>
      </c>
      <c r="AA56" s="8" t="s">
        <v>318</v>
      </c>
    </row>
    <row r="57" spans="1:27" collapsed="1" x14ac:dyDescent="0.25">
      <c r="A57" t="s">
        <v>318</v>
      </c>
      <c r="B57" s="25" t="s">
        <v>88</v>
      </c>
      <c r="C57" s="25"/>
      <c r="D57" s="16">
        <f>SUM(D58:D60)</f>
        <v>1295.48</v>
      </c>
      <c r="E57" s="16">
        <f>SUM(E58:E60)</f>
        <v>4333.34</v>
      </c>
      <c r="F57" s="16">
        <f>SUM(F58:F60)</f>
        <v>0</v>
      </c>
      <c r="G57" s="16">
        <f>SUM(G58:G60)</f>
        <v>3037.86</v>
      </c>
      <c r="H57" s="17">
        <f t="shared" si="13"/>
        <v>0.29895646314390284</v>
      </c>
      <c r="I57" s="15" t="s">
        <v>318</v>
      </c>
      <c r="J57" s="16">
        <f>SUM(J58:J60)</f>
        <v>78149.070000000007</v>
      </c>
      <c r="K57" s="16">
        <f>SUM(K58:K60)</f>
        <v>62000</v>
      </c>
      <c r="L57" s="16">
        <f>SUM(L58:L60)</f>
        <v>0</v>
      </c>
      <c r="M57" s="16">
        <f>SUM(M58:M60)</f>
        <v>-16149.07</v>
      </c>
      <c r="N57" s="17">
        <f t="shared" si="14"/>
        <v>1.2604688709677421</v>
      </c>
      <c r="O57" s="15" t="s">
        <v>318</v>
      </c>
      <c r="P57" s="16">
        <f>SUM(P58:P60)</f>
        <v>35000</v>
      </c>
      <c r="Q57" s="16">
        <f>SUM(Q58:Q60)</f>
        <v>62000</v>
      </c>
      <c r="R57" s="16">
        <f>SUM(R58:R60)</f>
        <v>-27000</v>
      </c>
      <c r="S57" s="15" t="s">
        <v>318</v>
      </c>
      <c r="T57" s="16">
        <f t="shared" ref="T57:Y57" si="18">SUM(T58:T60)</f>
        <v>62000</v>
      </c>
      <c r="U57" s="16">
        <f t="shared" si="18"/>
        <v>78149.070000000007</v>
      </c>
      <c r="V57" s="16">
        <f t="shared" si="18"/>
        <v>0</v>
      </c>
      <c r="W57" s="16">
        <f t="shared" si="18"/>
        <v>0</v>
      </c>
      <c r="X57" s="16">
        <f t="shared" si="18"/>
        <v>78149.070000000007</v>
      </c>
      <c r="Y57" s="16">
        <f t="shared" si="18"/>
        <v>-16149.07</v>
      </c>
      <c r="Z57" s="17">
        <f t="shared" si="16"/>
        <v>-0.26046887096774191</v>
      </c>
      <c r="AA57" s="16"/>
    </row>
    <row r="58" spans="1:27" hidden="1" outlineLevel="1" x14ac:dyDescent="0.25">
      <c r="A58" t="s">
        <v>318</v>
      </c>
      <c r="B58" s="8" t="s">
        <v>318</v>
      </c>
      <c r="C58" s="8" t="s">
        <v>89</v>
      </c>
      <c r="D58" s="9">
        <v>0</v>
      </c>
      <c r="E58" s="9">
        <v>2666.67</v>
      </c>
      <c r="F58" s="9">
        <v>0</v>
      </c>
      <c r="G58" s="9">
        <v>2666.67</v>
      </c>
      <c r="H58" s="7">
        <f t="shared" si="13"/>
        <v>0</v>
      </c>
      <c r="I58" s="8" t="s">
        <v>318</v>
      </c>
      <c r="J58" s="9">
        <v>27151.26</v>
      </c>
      <c r="K58" s="9">
        <v>32000</v>
      </c>
      <c r="L58" s="9">
        <v>0</v>
      </c>
      <c r="M58" s="9">
        <v>4848.74</v>
      </c>
      <c r="N58" s="7">
        <f t="shared" si="14"/>
        <v>0.84847687499999991</v>
      </c>
      <c r="O58" s="8" t="s">
        <v>318</v>
      </c>
      <c r="P58" s="9">
        <v>0</v>
      </c>
      <c r="Q58" s="9">
        <v>32000</v>
      </c>
      <c r="R58" s="9">
        <v>-32000</v>
      </c>
      <c r="S58" s="8" t="s">
        <v>318</v>
      </c>
      <c r="T58" s="9">
        <v>32000</v>
      </c>
      <c r="U58" s="9">
        <v>27151.26</v>
      </c>
      <c r="V58" s="8" t="s">
        <v>318</v>
      </c>
      <c r="W58" s="9">
        <v>0</v>
      </c>
      <c r="X58" s="9">
        <f>U58+IF(V58 = "", 0, V58)+W58</f>
        <v>27151.26</v>
      </c>
      <c r="Y58" s="9">
        <f>T58-X58</f>
        <v>4848.7400000000016</v>
      </c>
      <c r="Z58" s="7">
        <f t="shared" si="16"/>
        <v>0.15152312500000004</v>
      </c>
      <c r="AA58" s="8" t="s">
        <v>318</v>
      </c>
    </row>
    <row r="59" spans="1:27" hidden="1" outlineLevel="1" x14ac:dyDescent="0.25">
      <c r="A59" t="s">
        <v>318</v>
      </c>
      <c r="B59" s="8" t="s">
        <v>318</v>
      </c>
      <c r="C59" s="8" t="s">
        <v>90</v>
      </c>
      <c r="D59" s="9">
        <v>372.74</v>
      </c>
      <c r="E59" s="9">
        <v>0</v>
      </c>
      <c r="F59" s="9">
        <v>0</v>
      </c>
      <c r="G59" s="9">
        <v>-372.74</v>
      </c>
      <c r="H59" s="7">
        <f t="shared" si="13"/>
        <v>0</v>
      </c>
      <c r="I59" s="8" t="s">
        <v>318</v>
      </c>
      <c r="J59" s="9">
        <v>18046.16</v>
      </c>
      <c r="K59" s="9">
        <v>10000</v>
      </c>
      <c r="L59" s="9">
        <v>0</v>
      </c>
      <c r="M59" s="9">
        <v>-8046.16</v>
      </c>
      <c r="N59" s="7">
        <f t="shared" si="14"/>
        <v>1.804616</v>
      </c>
      <c r="O59" s="8" t="s">
        <v>318</v>
      </c>
      <c r="P59" s="9">
        <v>35000</v>
      </c>
      <c r="Q59" s="9">
        <v>10000</v>
      </c>
      <c r="R59" s="9">
        <v>25000</v>
      </c>
      <c r="S59" s="8" t="s">
        <v>318</v>
      </c>
      <c r="T59" s="9">
        <v>10000</v>
      </c>
      <c r="U59" s="9">
        <v>18046.16</v>
      </c>
      <c r="V59" s="8" t="s">
        <v>318</v>
      </c>
      <c r="W59" s="9">
        <v>0</v>
      </c>
      <c r="X59" s="9">
        <f>U59+IF(V59 = "", 0, V59)+W59</f>
        <v>18046.16</v>
      </c>
      <c r="Y59" s="9">
        <f>T59-X59</f>
        <v>-8046.16</v>
      </c>
      <c r="Z59" s="7">
        <f t="shared" si="16"/>
        <v>-0.804616</v>
      </c>
      <c r="AA59" s="8" t="s">
        <v>318</v>
      </c>
    </row>
    <row r="60" spans="1:27" hidden="1" outlineLevel="1" x14ac:dyDescent="0.25">
      <c r="A60" t="s">
        <v>318</v>
      </c>
      <c r="B60" s="8" t="s">
        <v>318</v>
      </c>
      <c r="C60" s="8" t="s">
        <v>91</v>
      </c>
      <c r="D60" s="9">
        <v>922.74</v>
      </c>
      <c r="E60" s="9">
        <v>1666.67</v>
      </c>
      <c r="F60" s="9">
        <v>0</v>
      </c>
      <c r="G60" s="9">
        <v>743.93</v>
      </c>
      <c r="H60" s="7">
        <f t="shared" si="13"/>
        <v>0.55364289271421452</v>
      </c>
      <c r="I60" s="8" t="s">
        <v>318</v>
      </c>
      <c r="J60" s="9">
        <v>32951.65</v>
      </c>
      <c r="K60" s="9">
        <v>20000</v>
      </c>
      <c r="L60" s="9">
        <v>0</v>
      </c>
      <c r="M60" s="9">
        <v>-12951.65</v>
      </c>
      <c r="N60" s="7">
        <f t="shared" si="14"/>
        <v>1.6475825000000002</v>
      </c>
      <c r="O60" s="8" t="s">
        <v>318</v>
      </c>
      <c r="P60" s="9">
        <v>0</v>
      </c>
      <c r="Q60" s="9">
        <v>20000</v>
      </c>
      <c r="R60" s="9">
        <v>-20000</v>
      </c>
      <c r="S60" s="8" t="s">
        <v>318</v>
      </c>
      <c r="T60" s="9">
        <v>20000</v>
      </c>
      <c r="U60" s="9">
        <v>32951.65</v>
      </c>
      <c r="V60" s="8" t="s">
        <v>318</v>
      </c>
      <c r="W60" s="9">
        <v>0</v>
      </c>
      <c r="X60" s="9">
        <f>U60+IF(V60 = "", 0, V60)+W60</f>
        <v>32951.65</v>
      </c>
      <c r="Y60" s="9">
        <f>T60-X60</f>
        <v>-12951.650000000001</v>
      </c>
      <c r="Z60" s="7">
        <f t="shared" si="16"/>
        <v>-0.64758250000000006</v>
      </c>
      <c r="AA60" s="8" t="s">
        <v>318</v>
      </c>
    </row>
    <row r="61" spans="1:27" collapsed="1" x14ac:dyDescent="0.25">
      <c r="A61" t="s">
        <v>318</v>
      </c>
      <c r="B61" s="25" t="s">
        <v>94</v>
      </c>
      <c r="C61" s="25"/>
      <c r="D61" s="16">
        <f>SUM(D62:D69)</f>
        <v>33365.39</v>
      </c>
      <c r="E61" s="16">
        <f>SUM(E62:E69)</f>
        <v>32062.74</v>
      </c>
      <c r="F61" s="16">
        <f>SUM(F62:F69)</f>
        <v>0</v>
      </c>
      <c r="G61" s="16">
        <f>SUM(G62:G69)</f>
        <v>-1302.6500000000001</v>
      </c>
      <c r="H61" s="17">
        <f t="shared" si="13"/>
        <v>1.0406281559217958</v>
      </c>
      <c r="I61" s="15" t="s">
        <v>318</v>
      </c>
      <c r="J61" s="16">
        <f>SUM(J62:J69)</f>
        <v>417753.32000000007</v>
      </c>
      <c r="K61" s="16">
        <f>SUM(K62:K69)</f>
        <v>416195.72000000003</v>
      </c>
      <c r="L61" s="16">
        <f>SUM(L62:L69)</f>
        <v>0</v>
      </c>
      <c r="M61" s="16">
        <f>SUM(M62:M69)</f>
        <v>-1557.5999999999995</v>
      </c>
      <c r="N61" s="17">
        <f t="shared" si="14"/>
        <v>1.0037424700090622</v>
      </c>
      <c r="O61" s="15" t="s">
        <v>318</v>
      </c>
      <c r="P61" s="16">
        <f>SUM(P62:P69)</f>
        <v>431967.72000000003</v>
      </c>
      <c r="Q61" s="16">
        <f>SUM(Q62:Q69)</f>
        <v>416195.72000000003</v>
      </c>
      <c r="R61" s="16">
        <f>SUM(R62:R69)</f>
        <v>15771.999999999998</v>
      </c>
      <c r="S61" s="15" t="s">
        <v>318</v>
      </c>
      <c r="T61" s="16">
        <f t="shared" ref="T61:Y61" si="19">SUM(T62:T69)</f>
        <v>416195.72000000003</v>
      </c>
      <c r="U61" s="16">
        <f t="shared" si="19"/>
        <v>417753.32000000007</v>
      </c>
      <c r="V61" s="16">
        <f t="shared" si="19"/>
        <v>0</v>
      </c>
      <c r="W61" s="16">
        <f t="shared" si="19"/>
        <v>0</v>
      </c>
      <c r="X61" s="16">
        <f t="shared" si="19"/>
        <v>417753.32000000007</v>
      </c>
      <c r="Y61" s="16">
        <f t="shared" si="19"/>
        <v>-1557.5999999999935</v>
      </c>
      <c r="Z61" s="17">
        <f t="shared" si="16"/>
        <v>-3.742470009062067E-3</v>
      </c>
      <c r="AA61" s="16"/>
    </row>
    <row r="62" spans="1:27" hidden="1" outlineLevel="1" x14ac:dyDescent="0.25">
      <c r="A62" t="s">
        <v>318</v>
      </c>
      <c r="B62" s="8" t="s">
        <v>318</v>
      </c>
      <c r="C62" s="8" t="s">
        <v>95</v>
      </c>
      <c r="D62" s="9">
        <v>21731.02</v>
      </c>
      <c r="E62" s="9">
        <v>20789.439999999999</v>
      </c>
      <c r="F62" s="9">
        <v>0</v>
      </c>
      <c r="G62" s="9">
        <v>-941.58</v>
      </c>
      <c r="H62" s="7">
        <f t="shared" si="13"/>
        <v>1.0452912632567304</v>
      </c>
      <c r="I62" s="8" t="s">
        <v>318</v>
      </c>
      <c r="J62" s="9">
        <v>256937.07</v>
      </c>
      <c r="K62" s="9">
        <v>263835.21000000002</v>
      </c>
      <c r="L62" s="9">
        <v>0</v>
      </c>
      <c r="M62" s="9">
        <v>6898.14</v>
      </c>
      <c r="N62" s="7">
        <f t="shared" si="14"/>
        <v>0.97385436159184358</v>
      </c>
      <c r="O62" s="8" t="s">
        <v>318</v>
      </c>
      <c r="P62" s="9">
        <v>267933.27</v>
      </c>
      <c r="Q62" s="9">
        <v>263835.21000000002</v>
      </c>
      <c r="R62" s="9">
        <v>4098.0600000000004</v>
      </c>
      <c r="S62" s="8" t="s">
        <v>318</v>
      </c>
      <c r="T62" s="9">
        <v>263835.21000000002</v>
      </c>
      <c r="U62" s="9">
        <v>256937.07</v>
      </c>
      <c r="V62" s="8" t="s">
        <v>318</v>
      </c>
      <c r="W62" s="9">
        <v>0</v>
      </c>
      <c r="X62" s="9">
        <f t="shared" ref="X62:X69" si="20">U62+IF(V62 = "", 0, V62)+W62</f>
        <v>256937.07</v>
      </c>
      <c r="Y62" s="9">
        <f t="shared" ref="Y62:Y69" si="21">T62-X62</f>
        <v>6898.140000000014</v>
      </c>
      <c r="Z62" s="7">
        <f t="shared" si="16"/>
        <v>2.6145638408156414E-2</v>
      </c>
      <c r="AA62" s="8" t="s">
        <v>318</v>
      </c>
    </row>
    <row r="63" spans="1:27" hidden="1" outlineLevel="1" x14ac:dyDescent="0.25">
      <c r="A63" t="s">
        <v>318</v>
      </c>
      <c r="B63" s="8" t="s">
        <v>318</v>
      </c>
      <c r="C63" s="8" t="s">
        <v>96</v>
      </c>
      <c r="D63" s="9">
        <v>271.72000000000003</v>
      </c>
      <c r="E63" s="9">
        <v>0</v>
      </c>
      <c r="F63" s="9">
        <v>0</v>
      </c>
      <c r="G63" s="9">
        <v>-271.72000000000003</v>
      </c>
      <c r="H63" s="7">
        <f t="shared" si="13"/>
        <v>0</v>
      </c>
      <c r="I63" s="8" t="s">
        <v>318</v>
      </c>
      <c r="J63" s="9">
        <v>1475.75</v>
      </c>
      <c r="K63" s="9">
        <v>750</v>
      </c>
      <c r="L63" s="9">
        <v>0</v>
      </c>
      <c r="M63" s="9">
        <v>-725.75</v>
      </c>
      <c r="N63" s="7">
        <f t="shared" si="14"/>
        <v>1.9676666666666667</v>
      </c>
      <c r="O63" s="8" t="s">
        <v>318</v>
      </c>
      <c r="P63" s="9">
        <v>750</v>
      </c>
      <c r="Q63" s="9">
        <v>750</v>
      </c>
      <c r="R63" s="9">
        <v>0</v>
      </c>
      <c r="S63" s="8" t="s">
        <v>318</v>
      </c>
      <c r="T63" s="9">
        <v>750</v>
      </c>
      <c r="U63" s="9">
        <v>1475.75</v>
      </c>
      <c r="V63" s="8" t="s">
        <v>318</v>
      </c>
      <c r="W63" s="9">
        <v>0</v>
      </c>
      <c r="X63" s="9">
        <f t="shared" si="20"/>
        <v>1475.75</v>
      </c>
      <c r="Y63" s="9">
        <f t="shared" si="21"/>
        <v>-725.75</v>
      </c>
      <c r="Z63" s="7">
        <f t="shared" si="16"/>
        <v>-0.96766666666666667</v>
      </c>
      <c r="AA63" s="8" t="s">
        <v>318</v>
      </c>
    </row>
    <row r="64" spans="1:27" hidden="1" outlineLevel="1" x14ac:dyDescent="0.25">
      <c r="A64" t="s">
        <v>318</v>
      </c>
      <c r="B64" s="8" t="s">
        <v>318</v>
      </c>
      <c r="C64" s="8" t="s">
        <v>97</v>
      </c>
      <c r="D64" s="9">
        <v>2406.31</v>
      </c>
      <c r="E64" s="9">
        <v>2294.5700000000002</v>
      </c>
      <c r="F64" s="9">
        <v>0</v>
      </c>
      <c r="G64" s="9">
        <v>-111.74</v>
      </c>
      <c r="H64" s="7">
        <f t="shared" si="13"/>
        <v>1.0486975773238558</v>
      </c>
      <c r="I64" s="8" t="s">
        <v>318</v>
      </c>
      <c r="J64" s="9">
        <v>28080.63</v>
      </c>
      <c r="K64" s="9">
        <v>28955.19</v>
      </c>
      <c r="L64" s="9">
        <v>0</v>
      </c>
      <c r="M64" s="9">
        <v>874.56</v>
      </c>
      <c r="N64" s="7">
        <f t="shared" si="14"/>
        <v>0.96979608836964992</v>
      </c>
      <c r="O64" s="8" t="s">
        <v>318</v>
      </c>
      <c r="P64" s="9">
        <v>29452.28</v>
      </c>
      <c r="Q64" s="9">
        <v>28955.19</v>
      </c>
      <c r="R64" s="9">
        <v>497.09</v>
      </c>
      <c r="S64" s="8" t="s">
        <v>318</v>
      </c>
      <c r="T64" s="9">
        <v>28955.19</v>
      </c>
      <c r="U64" s="9">
        <v>28080.63</v>
      </c>
      <c r="V64" s="8" t="s">
        <v>318</v>
      </c>
      <c r="W64" s="9">
        <v>0</v>
      </c>
      <c r="X64" s="9">
        <f t="shared" si="20"/>
        <v>28080.63</v>
      </c>
      <c r="Y64" s="9">
        <f t="shared" si="21"/>
        <v>874.55999999999767</v>
      </c>
      <c r="Z64" s="7">
        <f t="shared" si="16"/>
        <v>3.0203911630350126E-2</v>
      </c>
      <c r="AA64" s="8" t="s">
        <v>318</v>
      </c>
    </row>
    <row r="65" spans="1:27" hidden="1" outlineLevel="1" x14ac:dyDescent="0.25">
      <c r="A65" t="s">
        <v>318</v>
      </c>
      <c r="B65" s="8" t="s">
        <v>318</v>
      </c>
      <c r="C65" s="8" t="s">
        <v>98</v>
      </c>
      <c r="D65" s="9">
        <v>3520.44</v>
      </c>
      <c r="E65" s="9">
        <v>3326.31</v>
      </c>
      <c r="F65" s="9">
        <v>0</v>
      </c>
      <c r="G65" s="9">
        <v>-194.13</v>
      </c>
      <c r="H65" s="7">
        <f t="shared" si="13"/>
        <v>1.0583619686679835</v>
      </c>
      <c r="I65" s="8" t="s">
        <v>318</v>
      </c>
      <c r="J65" s="9">
        <v>53137.5</v>
      </c>
      <c r="K65" s="9">
        <v>53942.2</v>
      </c>
      <c r="L65" s="9">
        <v>0</v>
      </c>
      <c r="M65" s="9">
        <v>804.7</v>
      </c>
      <c r="N65" s="7">
        <f t="shared" si="14"/>
        <v>0.9850821805562251</v>
      </c>
      <c r="O65" s="8" t="s">
        <v>318</v>
      </c>
      <c r="P65" s="9">
        <v>63500.19</v>
      </c>
      <c r="Q65" s="9">
        <v>53942.2</v>
      </c>
      <c r="R65" s="9">
        <v>9557.99</v>
      </c>
      <c r="S65" s="8" t="s">
        <v>318</v>
      </c>
      <c r="T65" s="9">
        <v>53942.2</v>
      </c>
      <c r="U65" s="9">
        <v>53137.5</v>
      </c>
      <c r="V65" s="8" t="s">
        <v>318</v>
      </c>
      <c r="W65" s="9">
        <v>0</v>
      </c>
      <c r="X65" s="9">
        <f t="shared" si="20"/>
        <v>53137.5</v>
      </c>
      <c r="Y65" s="9">
        <f t="shared" si="21"/>
        <v>804.69999999999709</v>
      </c>
      <c r="Z65" s="7">
        <f t="shared" si="16"/>
        <v>1.491781944377495E-2</v>
      </c>
      <c r="AA65" s="8" t="s">
        <v>318</v>
      </c>
    </row>
    <row r="66" spans="1:27" hidden="1" outlineLevel="1" x14ac:dyDescent="0.25">
      <c r="A66" t="s">
        <v>318</v>
      </c>
      <c r="B66" s="8" t="s">
        <v>318</v>
      </c>
      <c r="C66" s="8" t="s">
        <v>99</v>
      </c>
      <c r="D66" s="9">
        <v>4273.42</v>
      </c>
      <c r="E66" s="9">
        <v>4439.0200000000004</v>
      </c>
      <c r="F66" s="9">
        <v>0</v>
      </c>
      <c r="G66" s="9">
        <v>165.6</v>
      </c>
      <c r="H66" s="7">
        <f t="shared" si="13"/>
        <v>0.96269446859892494</v>
      </c>
      <c r="I66" s="8" t="s">
        <v>318</v>
      </c>
      <c r="J66" s="9">
        <v>57970.22</v>
      </c>
      <c r="K66" s="9">
        <v>52000.27</v>
      </c>
      <c r="L66" s="9">
        <v>0</v>
      </c>
      <c r="M66" s="9">
        <v>-5969.95</v>
      </c>
      <c r="N66" s="7">
        <f t="shared" si="14"/>
        <v>1.1148061346604548</v>
      </c>
      <c r="O66" s="8" t="s">
        <v>318</v>
      </c>
      <c r="P66" s="9">
        <v>51934.35</v>
      </c>
      <c r="Q66" s="9">
        <v>52000.27</v>
      </c>
      <c r="R66" s="9">
        <v>-65.92</v>
      </c>
      <c r="S66" s="8" t="s">
        <v>318</v>
      </c>
      <c r="T66" s="9">
        <v>52000.27</v>
      </c>
      <c r="U66" s="9">
        <v>57970.22</v>
      </c>
      <c r="V66" s="8" t="s">
        <v>318</v>
      </c>
      <c r="W66" s="9">
        <v>0</v>
      </c>
      <c r="X66" s="9">
        <f t="shared" si="20"/>
        <v>57970.22</v>
      </c>
      <c r="Y66" s="9">
        <f t="shared" si="21"/>
        <v>-5969.9500000000044</v>
      </c>
      <c r="Z66" s="7">
        <f t="shared" si="16"/>
        <v>-0.11480613466045474</v>
      </c>
      <c r="AA66" s="8" t="s">
        <v>318</v>
      </c>
    </row>
    <row r="67" spans="1:27" hidden="1" outlineLevel="1" x14ac:dyDescent="0.25">
      <c r="A67" t="s">
        <v>318</v>
      </c>
      <c r="B67" s="8" t="s">
        <v>318</v>
      </c>
      <c r="C67" s="8" t="s">
        <v>100</v>
      </c>
      <c r="D67" s="9">
        <v>0</v>
      </c>
      <c r="E67" s="9">
        <v>0</v>
      </c>
      <c r="F67" s="9">
        <v>0</v>
      </c>
      <c r="G67" s="9">
        <v>0</v>
      </c>
      <c r="H67" s="7">
        <f t="shared" si="13"/>
        <v>0</v>
      </c>
      <c r="I67" s="8" t="s">
        <v>318</v>
      </c>
      <c r="J67" s="9">
        <v>1194.1500000000001</v>
      </c>
      <c r="K67" s="9">
        <v>250</v>
      </c>
      <c r="L67" s="9">
        <v>0</v>
      </c>
      <c r="M67" s="9">
        <v>-944.15</v>
      </c>
      <c r="N67" s="7">
        <f t="shared" si="14"/>
        <v>4.7766000000000002</v>
      </c>
      <c r="O67" s="8" t="s">
        <v>318</v>
      </c>
      <c r="P67" s="9">
        <v>250</v>
      </c>
      <c r="Q67" s="9">
        <v>250</v>
      </c>
      <c r="R67" s="9">
        <v>0</v>
      </c>
      <c r="S67" s="8" t="s">
        <v>318</v>
      </c>
      <c r="T67" s="9">
        <v>250</v>
      </c>
      <c r="U67" s="9">
        <v>1194.1500000000001</v>
      </c>
      <c r="V67" s="8" t="s">
        <v>318</v>
      </c>
      <c r="W67" s="9">
        <v>0</v>
      </c>
      <c r="X67" s="9">
        <f t="shared" si="20"/>
        <v>1194.1500000000001</v>
      </c>
      <c r="Y67" s="9">
        <f t="shared" si="21"/>
        <v>-944.15000000000009</v>
      </c>
      <c r="Z67" s="7">
        <f t="shared" si="16"/>
        <v>-3.7766000000000002</v>
      </c>
      <c r="AA67" s="8" t="s">
        <v>318</v>
      </c>
    </row>
    <row r="68" spans="1:27" hidden="1" outlineLevel="1" x14ac:dyDescent="0.25">
      <c r="A68" t="s">
        <v>318</v>
      </c>
      <c r="B68" s="8" t="s">
        <v>318</v>
      </c>
      <c r="C68" s="8" t="s">
        <v>101</v>
      </c>
      <c r="D68" s="9">
        <v>478.73</v>
      </c>
      <c r="E68" s="9">
        <v>503.16</v>
      </c>
      <c r="F68" s="9">
        <v>0</v>
      </c>
      <c r="G68" s="9">
        <v>24.43</v>
      </c>
      <c r="H68" s="7">
        <f t="shared" si="13"/>
        <v>0.95144685587089595</v>
      </c>
      <c r="I68" s="8" t="s">
        <v>318</v>
      </c>
      <c r="J68" s="9">
        <v>6665.04</v>
      </c>
      <c r="K68" s="9">
        <v>5847.81</v>
      </c>
      <c r="L68" s="9">
        <v>0</v>
      </c>
      <c r="M68" s="9">
        <v>-817.23</v>
      </c>
      <c r="N68" s="7">
        <f t="shared" si="14"/>
        <v>1.1397497524714379</v>
      </c>
      <c r="O68" s="8" t="s">
        <v>318</v>
      </c>
      <c r="P68" s="9">
        <v>5839.19</v>
      </c>
      <c r="Q68" s="9">
        <v>5847.81</v>
      </c>
      <c r="R68" s="9">
        <v>-8.6199999999999992</v>
      </c>
      <c r="S68" s="8" t="s">
        <v>318</v>
      </c>
      <c r="T68" s="9">
        <v>5847.81</v>
      </c>
      <c r="U68" s="9">
        <v>6665.04</v>
      </c>
      <c r="V68" s="8" t="s">
        <v>318</v>
      </c>
      <c r="W68" s="9">
        <v>0</v>
      </c>
      <c r="X68" s="9">
        <f t="shared" si="20"/>
        <v>6665.04</v>
      </c>
      <c r="Y68" s="9">
        <f t="shared" si="21"/>
        <v>-817.22999999999956</v>
      </c>
      <c r="Z68" s="7">
        <f t="shared" si="16"/>
        <v>-0.13974975247143795</v>
      </c>
      <c r="AA68" s="8" t="s">
        <v>318</v>
      </c>
    </row>
    <row r="69" spans="1:27" hidden="1" outlineLevel="1" x14ac:dyDescent="0.25">
      <c r="A69" t="s">
        <v>318</v>
      </c>
      <c r="B69" s="8" t="s">
        <v>318</v>
      </c>
      <c r="C69" s="8" t="s">
        <v>102</v>
      </c>
      <c r="D69" s="9">
        <v>683.75</v>
      </c>
      <c r="E69" s="9">
        <v>710.24</v>
      </c>
      <c r="F69" s="9">
        <v>0</v>
      </c>
      <c r="G69" s="9">
        <v>26.49</v>
      </c>
      <c r="H69" s="7">
        <f t="shared" si="13"/>
        <v>0.96270274836674929</v>
      </c>
      <c r="I69" s="8" t="s">
        <v>318</v>
      </c>
      <c r="J69" s="9">
        <v>12292.96</v>
      </c>
      <c r="K69" s="9">
        <v>10615.04</v>
      </c>
      <c r="L69" s="9">
        <v>0</v>
      </c>
      <c r="M69" s="9">
        <v>-1677.92</v>
      </c>
      <c r="N69" s="7">
        <f t="shared" si="14"/>
        <v>1.158070059085976</v>
      </c>
      <c r="O69" s="8" t="s">
        <v>318</v>
      </c>
      <c r="P69" s="9">
        <v>12308.44</v>
      </c>
      <c r="Q69" s="9">
        <v>10615.04</v>
      </c>
      <c r="R69" s="9">
        <v>1693.4</v>
      </c>
      <c r="S69" s="8" t="s">
        <v>318</v>
      </c>
      <c r="T69" s="9">
        <v>10615.04</v>
      </c>
      <c r="U69" s="9">
        <v>12292.96</v>
      </c>
      <c r="V69" s="8" t="s">
        <v>318</v>
      </c>
      <c r="W69" s="9">
        <v>0</v>
      </c>
      <c r="X69" s="9">
        <f t="shared" si="20"/>
        <v>12292.96</v>
      </c>
      <c r="Y69" s="9">
        <f t="shared" si="21"/>
        <v>-1677.9199999999983</v>
      </c>
      <c r="Z69" s="7">
        <f t="shared" si="16"/>
        <v>-0.15807005908597593</v>
      </c>
      <c r="AA69" s="8" t="s">
        <v>318</v>
      </c>
    </row>
    <row r="70" spans="1:27" collapsed="1" x14ac:dyDescent="0.25">
      <c r="A70" t="s">
        <v>318</v>
      </c>
      <c r="B70" s="25" t="s">
        <v>107</v>
      </c>
      <c r="C70" s="25"/>
      <c r="D70" s="16">
        <f>SUM(D71:D74)</f>
        <v>8430.26</v>
      </c>
      <c r="E70" s="16">
        <f>SUM(E71:E74)</f>
        <v>8714.75</v>
      </c>
      <c r="F70" s="16">
        <f>SUM(F71:F74)</f>
        <v>0</v>
      </c>
      <c r="G70" s="16">
        <f>SUM(G71:G74)</f>
        <v>284.49</v>
      </c>
      <c r="H70" s="17">
        <f t="shared" si="13"/>
        <v>0.96735534582173899</v>
      </c>
      <c r="I70" s="15" t="s">
        <v>318</v>
      </c>
      <c r="J70" s="16">
        <f>SUM(J71:J74)</f>
        <v>105241.14</v>
      </c>
      <c r="K70" s="16">
        <f>SUM(K71:K74)</f>
        <v>106131.05</v>
      </c>
      <c r="L70" s="16">
        <f>SUM(L71:L74)</f>
        <v>0</v>
      </c>
      <c r="M70" s="16">
        <f>SUM(M71:M74)</f>
        <v>889.91</v>
      </c>
      <c r="N70" s="17">
        <f t="shared" si="14"/>
        <v>0.99161498920438451</v>
      </c>
      <c r="O70" s="15" t="s">
        <v>318</v>
      </c>
      <c r="P70" s="16">
        <f>SUM(P71:P74)</f>
        <v>108015.03</v>
      </c>
      <c r="Q70" s="16">
        <f>SUM(Q71:Q74)</f>
        <v>106131.05</v>
      </c>
      <c r="R70" s="16">
        <f>SUM(R71:R74)</f>
        <v>1883.98</v>
      </c>
      <c r="S70" s="15" t="s">
        <v>318</v>
      </c>
      <c r="T70" s="16">
        <f t="shared" ref="T70:Y70" si="22">SUM(T71:T74)</f>
        <v>106131.05</v>
      </c>
      <c r="U70" s="16">
        <f t="shared" si="22"/>
        <v>105241.14</v>
      </c>
      <c r="V70" s="16">
        <f t="shared" si="22"/>
        <v>0</v>
      </c>
      <c r="W70" s="16">
        <f t="shared" si="22"/>
        <v>0</v>
      </c>
      <c r="X70" s="16">
        <f t="shared" si="22"/>
        <v>105241.14</v>
      </c>
      <c r="Y70" s="16">
        <f t="shared" si="22"/>
        <v>889.90999999999485</v>
      </c>
      <c r="Z70" s="17">
        <f t="shared" si="16"/>
        <v>8.3850107956153722E-3</v>
      </c>
      <c r="AA70" s="16"/>
    </row>
    <row r="71" spans="1:27" hidden="1" outlineLevel="1" x14ac:dyDescent="0.25">
      <c r="A71" t="s">
        <v>318</v>
      </c>
      <c r="B71" s="8" t="s">
        <v>318</v>
      </c>
      <c r="C71" s="8" t="s">
        <v>108</v>
      </c>
      <c r="D71" s="9">
        <v>6578.55</v>
      </c>
      <c r="E71" s="9">
        <v>6795.61</v>
      </c>
      <c r="F71" s="9">
        <v>0</v>
      </c>
      <c r="G71" s="9">
        <v>217.06</v>
      </c>
      <c r="H71" s="7">
        <f t="shared" si="13"/>
        <v>0.96805879089588731</v>
      </c>
      <c r="I71" s="8" t="s">
        <v>318</v>
      </c>
      <c r="J71" s="9">
        <v>79118.5</v>
      </c>
      <c r="K71" s="9">
        <v>80026.929999999993</v>
      </c>
      <c r="L71" s="9">
        <v>0</v>
      </c>
      <c r="M71" s="9">
        <v>908.43</v>
      </c>
      <c r="N71" s="7">
        <f t="shared" si="14"/>
        <v>0.98864844621679238</v>
      </c>
      <c r="O71" s="8" t="s">
        <v>318</v>
      </c>
      <c r="P71" s="9">
        <v>79498.94</v>
      </c>
      <c r="Q71" s="9">
        <v>80026.929999999993</v>
      </c>
      <c r="R71" s="9">
        <v>-527.99</v>
      </c>
      <c r="S71" s="8" t="s">
        <v>318</v>
      </c>
      <c r="T71" s="9">
        <v>80026.929999999993</v>
      </c>
      <c r="U71" s="9">
        <v>79118.5</v>
      </c>
      <c r="V71" s="8" t="s">
        <v>318</v>
      </c>
      <c r="W71" s="9">
        <v>0</v>
      </c>
      <c r="X71" s="9">
        <f>U71+IF(V71 = "", 0, V71)+W71</f>
        <v>79118.5</v>
      </c>
      <c r="Y71" s="9">
        <f>T71-X71</f>
        <v>908.42999999999302</v>
      </c>
      <c r="Z71" s="7">
        <f t="shared" si="16"/>
        <v>1.1351553783207641E-2</v>
      </c>
      <c r="AA71" s="8" t="s">
        <v>318</v>
      </c>
    </row>
    <row r="72" spans="1:27" hidden="1" outlineLevel="1" x14ac:dyDescent="0.25">
      <c r="A72" t="s">
        <v>318</v>
      </c>
      <c r="B72" s="8" t="s">
        <v>318</v>
      </c>
      <c r="C72" s="8" t="s">
        <v>109</v>
      </c>
      <c r="D72" s="9">
        <v>0</v>
      </c>
      <c r="E72" s="9">
        <v>0</v>
      </c>
      <c r="F72" s="9">
        <v>0</v>
      </c>
      <c r="G72" s="9">
        <v>0</v>
      </c>
      <c r="H72" s="7">
        <f t="shared" si="13"/>
        <v>0</v>
      </c>
      <c r="I72" s="8" t="s">
        <v>318</v>
      </c>
      <c r="J72" s="9">
        <v>215.69</v>
      </c>
      <c r="K72" s="9">
        <v>0</v>
      </c>
      <c r="L72" s="9">
        <v>0</v>
      </c>
      <c r="M72" s="9">
        <v>-215.69</v>
      </c>
      <c r="N72" s="7">
        <f t="shared" si="14"/>
        <v>0</v>
      </c>
      <c r="O72" s="8" t="s">
        <v>318</v>
      </c>
      <c r="P72" s="9">
        <v>0</v>
      </c>
      <c r="Q72" s="9">
        <v>0</v>
      </c>
      <c r="R72" s="9">
        <v>0</v>
      </c>
      <c r="S72" s="8" t="s">
        <v>318</v>
      </c>
      <c r="T72" s="9">
        <v>0</v>
      </c>
      <c r="U72" s="9">
        <v>215.69</v>
      </c>
      <c r="V72" s="8" t="s">
        <v>318</v>
      </c>
      <c r="W72" s="9">
        <v>0</v>
      </c>
      <c r="X72" s="9">
        <f>U72+IF(V72 = "", 0, V72)+W72</f>
        <v>215.69</v>
      </c>
      <c r="Y72" s="9">
        <f>T72-X72</f>
        <v>-215.69</v>
      </c>
      <c r="Z72" s="7">
        <f t="shared" si="16"/>
        <v>0</v>
      </c>
      <c r="AA72" s="8" t="s">
        <v>318</v>
      </c>
    </row>
    <row r="73" spans="1:27" hidden="1" outlineLevel="1" x14ac:dyDescent="0.25">
      <c r="A73" t="s">
        <v>318</v>
      </c>
      <c r="B73" s="8" t="s">
        <v>318</v>
      </c>
      <c r="C73" s="8" t="s">
        <v>110</v>
      </c>
      <c r="D73" s="9">
        <v>799.14</v>
      </c>
      <c r="E73" s="9">
        <v>831.84</v>
      </c>
      <c r="F73" s="9">
        <v>0</v>
      </c>
      <c r="G73" s="9">
        <v>32.700000000000003</v>
      </c>
      <c r="H73" s="7">
        <f t="shared" si="13"/>
        <v>0.96068955568378533</v>
      </c>
      <c r="I73" s="8" t="s">
        <v>318</v>
      </c>
      <c r="J73" s="9">
        <v>9644.15</v>
      </c>
      <c r="K73" s="9">
        <v>9754.0400000000009</v>
      </c>
      <c r="L73" s="9">
        <v>0</v>
      </c>
      <c r="M73" s="9">
        <v>109.89</v>
      </c>
      <c r="N73" s="7">
        <f t="shared" si="14"/>
        <v>0.98873389897929465</v>
      </c>
      <c r="O73" s="8" t="s">
        <v>318</v>
      </c>
      <c r="P73" s="9">
        <v>9674.84</v>
      </c>
      <c r="Q73" s="9">
        <v>9754.0400000000009</v>
      </c>
      <c r="R73" s="9">
        <v>-79.2</v>
      </c>
      <c r="S73" s="8" t="s">
        <v>318</v>
      </c>
      <c r="T73" s="9">
        <v>9754.0400000000009</v>
      </c>
      <c r="U73" s="9">
        <v>9644.15</v>
      </c>
      <c r="V73" s="8" t="s">
        <v>318</v>
      </c>
      <c r="W73" s="9">
        <v>0</v>
      </c>
      <c r="X73" s="9">
        <f>U73+IF(V73 = "", 0, V73)+W73</f>
        <v>9644.15</v>
      </c>
      <c r="Y73" s="9">
        <f>T73-X73</f>
        <v>109.89000000000124</v>
      </c>
      <c r="Z73" s="7">
        <f t="shared" si="16"/>
        <v>1.1266101020705393E-2</v>
      </c>
      <c r="AA73" s="8" t="s">
        <v>318</v>
      </c>
    </row>
    <row r="74" spans="1:27" hidden="1" outlineLevel="1" x14ac:dyDescent="0.25">
      <c r="A74" t="s">
        <v>318</v>
      </c>
      <c r="B74" s="8" t="s">
        <v>318</v>
      </c>
      <c r="C74" s="8" t="s">
        <v>111</v>
      </c>
      <c r="D74" s="9">
        <v>1052.57</v>
      </c>
      <c r="E74" s="9">
        <v>1087.3</v>
      </c>
      <c r="F74" s="9">
        <v>0</v>
      </c>
      <c r="G74" s="9">
        <v>34.729999999999997</v>
      </c>
      <c r="H74" s="7">
        <f t="shared" si="13"/>
        <v>0.96805849351604889</v>
      </c>
      <c r="I74" s="8" t="s">
        <v>318</v>
      </c>
      <c r="J74" s="9">
        <v>16262.8</v>
      </c>
      <c r="K74" s="9">
        <v>16350.08</v>
      </c>
      <c r="L74" s="9">
        <v>0</v>
      </c>
      <c r="M74" s="9">
        <v>87.28</v>
      </c>
      <c r="N74" s="7">
        <f t="shared" si="14"/>
        <v>0.99466179981993963</v>
      </c>
      <c r="O74" s="8" t="s">
        <v>318</v>
      </c>
      <c r="P74" s="9">
        <v>18841.25</v>
      </c>
      <c r="Q74" s="9">
        <v>16350.08</v>
      </c>
      <c r="R74" s="9">
        <v>2491.17</v>
      </c>
      <c r="S74" s="8" t="s">
        <v>318</v>
      </c>
      <c r="T74" s="9">
        <v>16350.08</v>
      </c>
      <c r="U74" s="9">
        <v>16262.8</v>
      </c>
      <c r="V74" s="8" t="s">
        <v>318</v>
      </c>
      <c r="W74" s="9">
        <v>0</v>
      </c>
      <c r="X74" s="9">
        <f>U74+IF(V74 = "", 0, V74)+W74</f>
        <v>16262.8</v>
      </c>
      <c r="Y74" s="9">
        <f>T74-X74</f>
        <v>87.280000000000655</v>
      </c>
      <c r="Z74" s="7">
        <f t="shared" si="16"/>
        <v>5.3382001800603212E-3</v>
      </c>
      <c r="AA74" s="8" t="s">
        <v>318</v>
      </c>
    </row>
    <row r="75" spans="1:27" collapsed="1" x14ac:dyDescent="0.25">
      <c r="A75" t="s">
        <v>318</v>
      </c>
      <c r="B75" s="25" t="s">
        <v>112</v>
      </c>
      <c r="C75" s="25"/>
      <c r="D75" s="16">
        <f>SUM(D76:D83)</f>
        <v>5482.32</v>
      </c>
      <c r="E75" s="16">
        <f>SUM(E76:E83)</f>
        <v>5688.03</v>
      </c>
      <c r="F75" s="16">
        <f>SUM(F76:F83)</f>
        <v>0</v>
      </c>
      <c r="G75" s="16">
        <f>SUM(G76:G83)</f>
        <v>205.71</v>
      </c>
      <c r="H75" s="17">
        <f t="shared" si="13"/>
        <v>0.96383457893154567</v>
      </c>
      <c r="I75" s="15" t="s">
        <v>318</v>
      </c>
      <c r="J75" s="16">
        <f>SUM(J76:J83)</f>
        <v>57542.26999999999</v>
      </c>
      <c r="K75" s="16">
        <f>SUM(K76:K83)</f>
        <v>67799.86</v>
      </c>
      <c r="L75" s="16">
        <f>SUM(L76:L83)</f>
        <v>0</v>
      </c>
      <c r="M75" s="16">
        <f>SUM(M76:M83)</f>
        <v>10257.59</v>
      </c>
      <c r="N75" s="17">
        <f t="shared" si="14"/>
        <v>0.84870779969162158</v>
      </c>
      <c r="O75" s="15" t="s">
        <v>318</v>
      </c>
      <c r="P75" s="16">
        <f>SUM(P76:P83)</f>
        <v>69237.159999999989</v>
      </c>
      <c r="Q75" s="16">
        <f>SUM(Q76:Q83)</f>
        <v>67799.86</v>
      </c>
      <c r="R75" s="16">
        <f>SUM(R76:R83)</f>
        <v>1437.3</v>
      </c>
      <c r="S75" s="15" t="s">
        <v>318</v>
      </c>
      <c r="T75" s="16">
        <f t="shared" ref="T75:Y75" si="23">SUM(T76:T83)</f>
        <v>67799.86</v>
      </c>
      <c r="U75" s="16">
        <f t="shared" si="23"/>
        <v>57542.26999999999</v>
      </c>
      <c r="V75" s="16">
        <f t="shared" si="23"/>
        <v>0</v>
      </c>
      <c r="W75" s="16">
        <f t="shared" si="23"/>
        <v>0</v>
      </c>
      <c r="X75" s="16">
        <f t="shared" si="23"/>
        <v>57542.26999999999</v>
      </c>
      <c r="Y75" s="16">
        <f t="shared" si="23"/>
        <v>10257.589999999998</v>
      </c>
      <c r="Z75" s="17">
        <f t="shared" si="16"/>
        <v>0.1512922003083782</v>
      </c>
      <c r="AA75" s="16"/>
    </row>
    <row r="76" spans="1:27" hidden="1" outlineLevel="1" x14ac:dyDescent="0.25">
      <c r="A76" t="s">
        <v>318</v>
      </c>
      <c r="B76" s="8" t="s">
        <v>318</v>
      </c>
      <c r="C76" s="8" t="s">
        <v>113</v>
      </c>
      <c r="D76" s="9">
        <v>2738.86</v>
      </c>
      <c r="E76" s="9">
        <v>2861.94</v>
      </c>
      <c r="F76" s="9">
        <v>0</v>
      </c>
      <c r="G76" s="9">
        <v>123.08</v>
      </c>
      <c r="H76" s="7">
        <f t="shared" si="13"/>
        <v>0.95699420672690561</v>
      </c>
      <c r="I76" s="8" t="s">
        <v>318</v>
      </c>
      <c r="J76" s="9">
        <v>32744.16</v>
      </c>
      <c r="K76" s="9">
        <v>33233.46</v>
      </c>
      <c r="L76" s="9">
        <v>0</v>
      </c>
      <c r="M76" s="9">
        <v>489.3</v>
      </c>
      <c r="N76" s="7">
        <f t="shared" si="14"/>
        <v>0.98527688660765389</v>
      </c>
      <c r="O76" s="8" t="s">
        <v>318</v>
      </c>
      <c r="P76" s="9">
        <v>33175.54</v>
      </c>
      <c r="Q76" s="9">
        <v>33233.46</v>
      </c>
      <c r="R76" s="9">
        <v>-57.92</v>
      </c>
      <c r="S76" s="8" t="s">
        <v>318</v>
      </c>
      <c r="T76" s="9">
        <v>33233.46</v>
      </c>
      <c r="U76" s="9">
        <v>32744.16</v>
      </c>
      <c r="V76" s="8" t="s">
        <v>318</v>
      </c>
      <c r="W76" s="9">
        <v>0</v>
      </c>
      <c r="X76" s="9">
        <f t="shared" ref="X76:X83" si="24">U76+IF(V76 = "", 0, V76)+W76</f>
        <v>32744.16</v>
      </c>
      <c r="Y76" s="9">
        <f t="shared" ref="Y76:Y83" si="25">T76-X76</f>
        <v>489.29999999999927</v>
      </c>
      <c r="Z76" s="7">
        <f t="shared" si="16"/>
        <v>1.4723113392346126E-2</v>
      </c>
      <c r="AA76" s="8" t="s">
        <v>318</v>
      </c>
    </row>
    <row r="77" spans="1:27" hidden="1" outlineLevel="1" x14ac:dyDescent="0.25">
      <c r="A77" t="s">
        <v>318</v>
      </c>
      <c r="B77" s="8" t="s">
        <v>318</v>
      </c>
      <c r="C77" s="8" t="s">
        <v>114</v>
      </c>
      <c r="D77" s="9">
        <v>26.24</v>
      </c>
      <c r="E77" s="9">
        <v>132.08000000000001</v>
      </c>
      <c r="F77" s="9">
        <v>0</v>
      </c>
      <c r="G77" s="9">
        <v>105.84</v>
      </c>
      <c r="H77" s="7">
        <f t="shared" si="13"/>
        <v>0.19866747425802542</v>
      </c>
      <c r="I77" s="8" t="s">
        <v>318</v>
      </c>
      <c r="J77" s="9">
        <v>792.92</v>
      </c>
      <c r="K77" s="9">
        <v>1585</v>
      </c>
      <c r="L77" s="9">
        <v>0</v>
      </c>
      <c r="M77" s="9">
        <v>792.08</v>
      </c>
      <c r="N77" s="7">
        <f t="shared" si="14"/>
        <v>0.50026498422712928</v>
      </c>
      <c r="O77" s="8" t="s">
        <v>318</v>
      </c>
      <c r="P77" s="9">
        <v>1585</v>
      </c>
      <c r="Q77" s="9">
        <v>1585</v>
      </c>
      <c r="R77" s="9">
        <v>0</v>
      </c>
      <c r="S77" s="8" t="s">
        <v>318</v>
      </c>
      <c r="T77" s="9">
        <v>1585</v>
      </c>
      <c r="U77" s="9">
        <v>792.92</v>
      </c>
      <c r="V77" s="8" t="s">
        <v>318</v>
      </c>
      <c r="W77" s="9">
        <v>0</v>
      </c>
      <c r="X77" s="9">
        <f t="shared" si="24"/>
        <v>792.92</v>
      </c>
      <c r="Y77" s="9">
        <f t="shared" si="25"/>
        <v>792.08</v>
      </c>
      <c r="Z77" s="7">
        <f t="shared" si="16"/>
        <v>0.49973501577287066</v>
      </c>
      <c r="AA77" s="8" t="s">
        <v>318</v>
      </c>
    </row>
    <row r="78" spans="1:27" hidden="1" outlineLevel="1" x14ac:dyDescent="0.25">
      <c r="A78" t="s">
        <v>318</v>
      </c>
      <c r="B78" s="8" t="s">
        <v>318</v>
      </c>
      <c r="C78" s="8" t="s">
        <v>115</v>
      </c>
      <c r="D78" s="9">
        <v>324.17</v>
      </c>
      <c r="E78" s="9">
        <v>338.18</v>
      </c>
      <c r="F78" s="9">
        <v>0</v>
      </c>
      <c r="G78" s="9">
        <v>14.01</v>
      </c>
      <c r="H78" s="7">
        <f t="shared" si="13"/>
        <v>0.95857235791590278</v>
      </c>
      <c r="I78" s="8" t="s">
        <v>318</v>
      </c>
      <c r="J78" s="9">
        <v>3932.42</v>
      </c>
      <c r="K78" s="9">
        <v>3891.68</v>
      </c>
      <c r="L78" s="9">
        <v>0</v>
      </c>
      <c r="M78" s="9">
        <v>-40.74</v>
      </c>
      <c r="N78" s="7">
        <f t="shared" si="14"/>
        <v>1.0104684866176048</v>
      </c>
      <c r="O78" s="8" t="s">
        <v>318</v>
      </c>
      <c r="P78" s="9">
        <v>3882.99</v>
      </c>
      <c r="Q78" s="9">
        <v>3891.68</v>
      </c>
      <c r="R78" s="9">
        <v>-8.69</v>
      </c>
      <c r="S78" s="8" t="s">
        <v>318</v>
      </c>
      <c r="T78" s="9">
        <v>3891.68</v>
      </c>
      <c r="U78" s="9">
        <v>3932.42</v>
      </c>
      <c r="V78" s="8" t="s">
        <v>318</v>
      </c>
      <c r="W78" s="9">
        <v>0</v>
      </c>
      <c r="X78" s="9">
        <f t="shared" si="24"/>
        <v>3932.42</v>
      </c>
      <c r="Y78" s="9">
        <f t="shared" si="25"/>
        <v>-40.740000000000236</v>
      </c>
      <c r="Z78" s="7">
        <f t="shared" si="16"/>
        <v>-1.0468486617604798E-2</v>
      </c>
      <c r="AA78" s="8" t="s">
        <v>318</v>
      </c>
    </row>
    <row r="79" spans="1:27" hidden="1" outlineLevel="1" x14ac:dyDescent="0.25">
      <c r="A79" t="s">
        <v>318</v>
      </c>
      <c r="B79" s="8" t="s">
        <v>318</v>
      </c>
      <c r="C79" s="8" t="s">
        <v>116</v>
      </c>
      <c r="D79" s="9">
        <v>151.4</v>
      </c>
      <c r="E79" s="9">
        <v>72.930000000000007</v>
      </c>
      <c r="F79" s="9">
        <v>0</v>
      </c>
      <c r="G79" s="9">
        <v>-78.47</v>
      </c>
      <c r="H79" s="7">
        <f t="shared" si="13"/>
        <v>2.0759632524338407</v>
      </c>
      <c r="I79" s="8" t="s">
        <v>318</v>
      </c>
      <c r="J79" s="9">
        <v>2302.92</v>
      </c>
      <c r="K79" s="9">
        <v>1832.46</v>
      </c>
      <c r="L79" s="9">
        <v>0</v>
      </c>
      <c r="M79" s="9">
        <v>-470.46</v>
      </c>
      <c r="N79" s="7">
        <f t="shared" si="14"/>
        <v>1.256736845551881</v>
      </c>
      <c r="O79" s="8" t="s">
        <v>318</v>
      </c>
      <c r="P79" s="9">
        <v>2625.57</v>
      </c>
      <c r="Q79" s="9">
        <v>1832.46</v>
      </c>
      <c r="R79" s="9">
        <v>793.11</v>
      </c>
      <c r="S79" s="8" t="s">
        <v>318</v>
      </c>
      <c r="T79" s="9">
        <v>1832.46</v>
      </c>
      <c r="U79" s="9">
        <v>2302.92</v>
      </c>
      <c r="V79" s="8" t="s">
        <v>318</v>
      </c>
      <c r="W79" s="9">
        <v>0</v>
      </c>
      <c r="X79" s="9">
        <f t="shared" si="24"/>
        <v>2302.92</v>
      </c>
      <c r="Y79" s="9">
        <f t="shared" si="25"/>
        <v>-470.46000000000004</v>
      </c>
      <c r="Z79" s="7">
        <f t="shared" si="16"/>
        <v>-0.25673684555188109</v>
      </c>
      <c r="AA79" s="8" t="s">
        <v>318</v>
      </c>
    </row>
    <row r="80" spans="1:27" hidden="1" outlineLevel="1" x14ac:dyDescent="0.25">
      <c r="A80" t="s">
        <v>318</v>
      </c>
      <c r="B80" s="8" t="s">
        <v>318</v>
      </c>
      <c r="C80" s="8" t="s">
        <v>117</v>
      </c>
      <c r="D80" s="9">
        <v>1819.49</v>
      </c>
      <c r="E80" s="9">
        <v>1850.76</v>
      </c>
      <c r="F80" s="9">
        <v>0</v>
      </c>
      <c r="G80" s="9">
        <v>31.27</v>
      </c>
      <c r="H80" s="7">
        <f t="shared" ref="H80:H103" si="26">IF(E80&lt;&gt;0, (D80+F80)/E80, 0)</f>
        <v>0.98310423825887749</v>
      </c>
      <c r="I80" s="8" t="s">
        <v>318</v>
      </c>
      <c r="J80" s="9">
        <v>14178.75</v>
      </c>
      <c r="K80" s="9">
        <v>21315</v>
      </c>
      <c r="L80" s="9">
        <v>0</v>
      </c>
      <c r="M80" s="9">
        <v>7136.25</v>
      </c>
      <c r="N80" s="7">
        <f t="shared" ref="N80:N103" si="27">IF(K80&lt;&gt;0, (J80+L80)/K80, 0)</f>
        <v>0.66520056298381425</v>
      </c>
      <c r="O80" s="8" t="s">
        <v>318</v>
      </c>
      <c r="P80" s="9">
        <v>21166.55</v>
      </c>
      <c r="Q80" s="9">
        <v>21315</v>
      </c>
      <c r="R80" s="9">
        <v>-148.44999999999999</v>
      </c>
      <c r="S80" s="8" t="s">
        <v>318</v>
      </c>
      <c r="T80" s="9">
        <v>21315</v>
      </c>
      <c r="U80" s="9">
        <v>14178.75</v>
      </c>
      <c r="V80" s="8" t="s">
        <v>318</v>
      </c>
      <c r="W80" s="9">
        <v>0</v>
      </c>
      <c r="X80" s="9">
        <f t="shared" si="24"/>
        <v>14178.75</v>
      </c>
      <c r="Y80" s="9">
        <f t="shared" si="25"/>
        <v>7136.25</v>
      </c>
      <c r="Z80" s="7">
        <f t="shared" ref="Z80:Z111" si="28">IF(T80&lt;&gt;0, Y80/T80, 0)</f>
        <v>0.33479943701618581</v>
      </c>
      <c r="AA80" s="8" t="s">
        <v>318</v>
      </c>
    </row>
    <row r="81" spans="1:27" hidden="1" outlineLevel="1" x14ac:dyDescent="0.25">
      <c r="A81" t="s">
        <v>318</v>
      </c>
      <c r="B81" s="8" t="s">
        <v>318</v>
      </c>
      <c r="C81" s="8" t="s">
        <v>118</v>
      </c>
      <c r="D81" s="9">
        <v>0</v>
      </c>
      <c r="E81" s="9">
        <v>0</v>
      </c>
      <c r="F81" s="9">
        <v>0</v>
      </c>
      <c r="G81" s="9">
        <v>0</v>
      </c>
      <c r="H81" s="7">
        <f t="shared" si="26"/>
        <v>0</v>
      </c>
      <c r="I81" s="8" t="s">
        <v>318</v>
      </c>
      <c r="J81" s="9">
        <v>31.63</v>
      </c>
      <c r="K81" s="9">
        <v>0</v>
      </c>
      <c r="L81" s="9">
        <v>0</v>
      </c>
      <c r="M81" s="9">
        <v>-31.63</v>
      </c>
      <c r="N81" s="7">
        <f t="shared" si="27"/>
        <v>0</v>
      </c>
      <c r="O81" s="8" t="s">
        <v>318</v>
      </c>
      <c r="P81" s="9">
        <v>0</v>
      </c>
      <c r="Q81" s="9">
        <v>0</v>
      </c>
      <c r="R81" s="9">
        <v>0</v>
      </c>
      <c r="S81" s="8" t="s">
        <v>318</v>
      </c>
      <c r="T81" s="9">
        <v>0</v>
      </c>
      <c r="U81" s="9">
        <v>31.63</v>
      </c>
      <c r="V81" s="8" t="s">
        <v>318</v>
      </c>
      <c r="W81" s="9">
        <v>0</v>
      </c>
      <c r="X81" s="9">
        <f t="shared" si="24"/>
        <v>31.63</v>
      </c>
      <c r="Y81" s="9">
        <f t="shared" si="25"/>
        <v>-31.63</v>
      </c>
      <c r="Z81" s="7">
        <f t="shared" si="28"/>
        <v>0</v>
      </c>
      <c r="AA81" s="8" t="s">
        <v>318</v>
      </c>
    </row>
    <row r="82" spans="1:27" hidden="1" outlineLevel="1" x14ac:dyDescent="0.25">
      <c r="A82" t="s">
        <v>318</v>
      </c>
      <c r="B82" s="8" t="s">
        <v>318</v>
      </c>
      <c r="C82" s="8" t="s">
        <v>119</v>
      </c>
      <c r="D82" s="9">
        <v>131.04</v>
      </c>
      <c r="E82" s="9">
        <v>136.02000000000001</v>
      </c>
      <c r="F82" s="9">
        <v>0</v>
      </c>
      <c r="G82" s="9">
        <v>4.9800000000000004</v>
      </c>
      <c r="H82" s="7">
        <f t="shared" si="26"/>
        <v>0.96338773709748549</v>
      </c>
      <c r="I82" s="8" t="s">
        <v>318</v>
      </c>
      <c r="J82" s="9">
        <v>813.09</v>
      </c>
      <c r="K82" s="9">
        <v>1603.15</v>
      </c>
      <c r="L82" s="9">
        <v>0</v>
      </c>
      <c r="M82" s="9">
        <v>790.06</v>
      </c>
      <c r="N82" s="7">
        <f t="shared" si="27"/>
        <v>0.50718273399245239</v>
      </c>
      <c r="O82" s="8" t="s">
        <v>318</v>
      </c>
      <c r="P82" s="9">
        <v>1785.04</v>
      </c>
      <c r="Q82" s="9">
        <v>1603.15</v>
      </c>
      <c r="R82" s="9">
        <v>181.89</v>
      </c>
      <c r="S82" s="8" t="s">
        <v>318</v>
      </c>
      <c r="T82" s="9">
        <v>1603.15</v>
      </c>
      <c r="U82" s="9">
        <v>813.09</v>
      </c>
      <c r="V82" s="8" t="s">
        <v>318</v>
      </c>
      <c r="W82" s="9">
        <v>0</v>
      </c>
      <c r="X82" s="9">
        <f t="shared" si="24"/>
        <v>813.09</v>
      </c>
      <c r="Y82" s="9">
        <f t="shared" si="25"/>
        <v>790.06000000000006</v>
      </c>
      <c r="Z82" s="7">
        <f t="shared" si="28"/>
        <v>0.49281726600754766</v>
      </c>
      <c r="AA82" s="8" t="s">
        <v>318</v>
      </c>
    </row>
    <row r="83" spans="1:27" hidden="1" outlineLevel="1" x14ac:dyDescent="0.25">
      <c r="A83" t="s">
        <v>318</v>
      </c>
      <c r="B83" s="8" t="s">
        <v>318</v>
      </c>
      <c r="C83" s="8" t="s">
        <v>120</v>
      </c>
      <c r="D83" s="9">
        <v>291.12</v>
      </c>
      <c r="E83" s="9">
        <v>296.12</v>
      </c>
      <c r="F83" s="9">
        <v>0</v>
      </c>
      <c r="G83" s="9">
        <v>5</v>
      </c>
      <c r="H83" s="7">
        <f t="shared" si="26"/>
        <v>0.9831149533972714</v>
      </c>
      <c r="I83" s="8" t="s">
        <v>318</v>
      </c>
      <c r="J83" s="9">
        <v>2746.38</v>
      </c>
      <c r="K83" s="9">
        <v>4339.1099999999997</v>
      </c>
      <c r="L83" s="9">
        <v>0</v>
      </c>
      <c r="M83" s="9">
        <v>1592.73</v>
      </c>
      <c r="N83" s="7">
        <f t="shared" si="27"/>
        <v>0.63293624729495224</v>
      </c>
      <c r="O83" s="8" t="s">
        <v>318</v>
      </c>
      <c r="P83" s="9">
        <v>5016.47</v>
      </c>
      <c r="Q83" s="9">
        <v>4339.1099999999997</v>
      </c>
      <c r="R83" s="9">
        <v>677.36</v>
      </c>
      <c r="S83" s="8" t="s">
        <v>318</v>
      </c>
      <c r="T83" s="9">
        <v>4339.1099999999997</v>
      </c>
      <c r="U83" s="9">
        <v>2746.38</v>
      </c>
      <c r="V83" s="8" t="s">
        <v>318</v>
      </c>
      <c r="W83" s="9">
        <v>0</v>
      </c>
      <c r="X83" s="9">
        <f t="shared" si="24"/>
        <v>2746.38</v>
      </c>
      <c r="Y83" s="9">
        <f t="shared" si="25"/>
        <v>1592.7299999999996</v>
      </c>
      <c r="Z83" s="7">
        <f t="shared" si="28"/>
        <v>0.36706375270504776</v>
      </c>
      <c r="AA83" s="8" t="s">
        <v>318</v>
      </c>
    </row>
    <row r="84" spans="1:27" collapsed="1" x14ac:dyDescent="0.25">
      <c r="A84" t="s">
        <v>318</v>
      </c>
      <c r="B84" s="25" t="s">
        <v>121</v>
      </c>
      <c r="C84" s="25"/>
      <c r="D84" s="16">
        <f>SUM(D85:D102)</f>
        <v>7175.7699999999995</v>
      </c>
      <c r="E84" s="16">
        <f>SUM(E85:E102)</f>
        <v>7495.27</v>
      </c>
      <c r="F84" s="16">
        <f>SUM(F85:F102)</f>
        <v>0</v>
      </c>
      <c r="G84" s="16">
        <f>SUM(G85:G102)</f>
        <v>319.49999999999994</v>
      </c>
      <c r="H84" s="17">
        <f t="shared" si="26"/>
        <v>0.95737311664556435</v>
      </c>
      <c r="I84" s="15" t="s">
        <v>318</v>
      </c>
      <c r="J84" s="16">
        <f>SUM(J85:J102)</f>
        <v>90817.049999999988</v>
      </c>
      <c r="K84" s="16">
        <f>SUM(K85:K102)</f>
        <v>91635.51</v>
      </c>
      <c r="L84" s="16">
        <f>SUM(L85:L102)</f>
        <v>0</v>
      </c>
      <c r="M84" s="16">
        <f>SUM(M85:M102)</f>
        <v>818.4600000000014</v>
      </c>
      <c r="N84" s="17">
        <f t="shared" si="27"/>
        <v>0.99106830965419401</v>
      </c>
      <c r="O84" s="15" t="s">
        <v>318</v>
      </c>
      <c r="P84" s="16">
        <f>SUM(P85:P102)</f>
        <v>91687.37</v>
      </c>
      <c r="Q84" s="16">
        <f>SUM(Q85:Q102)</f>
        <v>91635.51</v>
      </c>
      <c r="R84" s="16">
        <f>SUM(R85:R102)</f>
        <v>51.860000000000014</v>
      </c>
      <c r="S84" s="15" t="s">
        <v>318</v>
      </c>
      <c r="T84" s="16">
        <f t="shared" ref="T84:Y84" si="29">SUM(T85:T102)</f>
        <v>91635.51</v>
      </c>
      <c r="U84" s="16">
        <f t="shared" si="29"/>
        <v>90817.049999999988</v>
      </c>
      <c r="V84" s="16">
        <f t="shared" si="29"/>
        <v>0</v>
      </c>
      <c r="W84" s="16">
        <f t="shared" si="29"/>
        <v>0</v>
      </c>
      <c r="X84" s="16">
        <f t="shared" si="29"/>
        <v>90817.049999999988</v>
      </c>
      <c r="Y84" s="16">
        <f t="shared" si="29"/>
        <v>818.46000000000231</v>
      </c>
      <c r="Z84" s="17">
        <f t="shared" si="28"/>
        <v>8.9316903458059264E-3</v>
      </c>
      <c r="AA84" s="16"/>
    </row>
    <row r="85" spans="1:27" hidden="1" outlineLevel="1" x14ac:dyDescent="0.25">
      <c r="A85" t="s">
        <v>318</v>
      </c>
      <c r="B85" s="8" t="s">
        <v>318</v>
      </c>
      <c r="C85" s="8" t="s">
        <v>122</v>
      </c>
      <c r="D85" s="9">
        <v>660.26</v>
      </c>
      <c r="E85" s="9">
        <v>755.14</v>
      </c>
      <c r="F85" s="9">
        <v>0</v>
      </c>
      <c r="G85" s="9">
        <v>94.88</v>
      </c>
      <c r="H85" s="7">
        <f t="shared" si="26"/>
        <v>0.87435442434515454</v>
      </c>
      <c r="I85" s="8" t="s">
        <v>318</v>
      </c>
      <c r="J85" s="9">
        <v>8469.06</v>
      </c>
      <c r="K85" s="9">
        <v>8892.77</v>
      </c>
      <c r="L85" s="9">
        <v>0</v>
      </c>
      <c r="M85" s="9">
        <v>423.71</v>
      </c>
      <c r="N85" s="7">
        <f t="shared" si="27"/>
        <v>0.9523534286842007</v>
      </c>
      <c r="O85" s="8" t="s">
        <v>318</v>
      </c>
      <c r="P85" s="9">
        <v>8881.4500000000007</v>
      </c>
      <c r="Q85" s="9">
        <v>8892.77</v>
      </c>
      <c r="R85" s="9">
        <v>-11.32</v>
      </c>
      <c r="S85" s="8" t="s">
        <v>318</v>
      </c>
      <c r="T85" s="9">
        <v>8892.77</v>
      </c>
      <c r="U85" s="9">
        <v>8469.06</v>
      </c>
      <c r="V85" s="8" t="s">
        <v>318</v>
      </c>
      <c r="W85" s="9">
        <v>0</v>
      </c>
      <c r="X85" s="9">
        <f t="shared" ref="X85:X102" si="30">U85+IF(V85 = "", 0, V85)+W85</f>
        <v>8469.06</v>
      </c>
      <c r="Y85" s="9">
        <f t="shared" ref="Y85:Y102" si="31">T85-X85</f>
        <v>423.71000000000095</v>
      </c>
      <c r="Z85" s="7">
        <f t="shared" si="28"/>
        <v>4.7646571315799344E-2</v>
      </c>
      <c r="AA85" s="8" t="s">
        <v>318</v>
      </c>
    </row>
    <row r="86" spans="1:27" hidden="1" outlineLevel="1" x14ac:dyDescent="0.25">
      <c r="A86" t="s">
        <v>318</v>
      </c>
      <c r="B86" s="8" t="s">
        <v>318</v>
      </c>
      <c r="C86" s="8" t="s">
        <v>123</v>
      </c>
      <c r="D86" s="9">
        <v>0</v>
      </c>
      <c r="E86" s="9">
        <v>0</v>
      </c>
      <c r="F86" s="9">
        <v>0</v>
      </c>
      <c r="G86" s="9">
        <v>0</v>
      </c>
      <c r="H86" s="7">
        <f t="shared" si="26"/>
        <v>0</v>
      </c>
      <c r="I86" s="8" t="s">
        <v>318</v>
      </c>
      <c r="J86" s="9">
        <v>855.65</v>
      </c>
      <c r="K86" s="9">
        <v>500</v>
      </c>
      <c r="L86" s="9">
        <v>0</v>
      </c>
      <c r="M86" s="9">
        <v>-355.65</v>
      </c>
      <c r="N86" s="7">
        <f t="shared" si="27"/>
        <v>1.7113</v>
      </c>
      <c r="O86" s="8" t="s">
        <v>318</v>
      </c>
      <c r="P86" s="9">
        <v>500</v>
      </c>
      <c r="Q86" s="9">
        <v>500</v>
      </c>
      <c r="R86" s="9">
        <v>0</v>
      </c>
      <c r="S86" s="8" t="s">
        <v>318</v>
      </c>
      <c r="T86" s="9">
        <v>500</v>
      </c>
      <c r="U86" s="9">
        <v>855.65</v>
      </c>
      <c r="V86" s="8" t="s">
        <v>318</v>
      </c>
      <c r="W86" s="9">
        <v>0</v>
      </c>
      <c r="X86" s="9">
        <f t="shared" si="30"/>
        <v>855.65</v>
      </c>
      <c r="Y86" s="9">
        <f t="shared" si="31"/>
        <v>-355.65</v>
      </c>
      <c r="Z86" s="7">
        <f t="shared" si="28"/>
        <v>-0.71129999999999993</v>
      </c>
      <c r="AA86" s="8" t="s">
        <v>318</v>
      </c>
    </row>
    <row r="87" spans="1:27" hidden="1" outlineLevel="1" x14ac:dyDescent="0.25">
      <c r="A87" t="s">
        <v>318</v>
      </c>
      <c r="B87" s="8" t="s">
        <v>318</v>
      </c>
      <c r="C87" s="8" t="s">
        <v>124</v>
      </c>
      <c r="D87" s="9">
        <v>0</v>
      </c>
      <c r="E87" s="9">
        <v>0</v>
      </c>
      <c r="F87" s="9">
        <v>0</v>
      </c>
      <c r="G87" s="9">
        <v>0</v>
      </c>
      <c r="H87" s="7">
        <f t="shared" si="26"/>
        <v>0</v>
      </c>
      <c r="I87" s="8" t="s">
        <v>318</v>
      </c>
      <c r="J87" s="9">
        <v>206.47</v>
      </c>
      <c r="K87" s="9">
        <v>116.74</v>
      </c>
      <c r="L87" s="9">
        <v>0</v>
      </c>
      <c r="M87" s="9">
        <v>-89.73</v>
      </c>
      <c r="N87" s="7">
        <f t="shared" si="27"/>
        <v>1.7686311461367141</v>
      </c>
      <c r="O87" s="8" t="s">
        <v>318</v>
      </c>
      <c r="P87" s="9">
        <v>378.23</v>
      </c>
      <c r="Q87" s="9">
        <v>116.74</v>
      </c>
      <c r="R87" s="9">
        <v>261.49</v>
      </c>
      <c r="S87" s="8" t="s">
        <v>318</v>
      </c>
      <c r="T87" s="9">
        <v>116.74</v>
      </c>
      <c r="U87" s="9">
        <v>206.47</v>
      </c>
      <c r="V87" s="8" t="s">
        <v>318</v>
      </c>
      <c r="W87" s="9">
        <v>0</v>
      </c>
      <c r="X87" s="9">
        <f t="shared" si="30"/>
        <v>206.47</v>
      </c>
      <c r="Y87" s="9">
        <f t="shared" si="31"/>
        <v>-89.73</v>
      </c>
      <c r="Z87" s="7">
        <f t="shared" si="28"/>
        <v>-0.76863114613671413</v>
      </c>
      <c r="AA87" s="8" t="s">
        <v>318</v>
      </c>
    </row>
    <row r="88" spans="1:27" hidden="1" outlineLevel="1" x14ac:dyDescent="0.25">
      <c r="A88" t="s">
        <v>318</v>
      </c>
      <c r="B88" s="8" t="s">
        <v>318</v>
      </c>
      <c r="C88" s="8" t="s">
        <v>125</v>
      </c>
      <c r="D88" s="9">
        <v>105.64</v>
      </c>
      <c r="E88" s="9">
        <v>120.82</v>
      </c>
      <c r="F88" s="9">
        <v>0</v>
      </c>
      <c r="G88" s="9">
        <v>15.18</v>
      </c>
      <c r="H88" s="7">
        <f t="shared" si="26"/>
        <v>0.87435854990895556</v>
      </c>
      <c r="I88" s="8" t="s">
        <v>318</v>
      </c>
      <c r="J88" s="9">
        <v>1902.35</v>
      </c>
      <c r="K88" s="9">
        <v>1816.86</v>
      </c>
      <c r="L88" s="9">
        <v>0</v>
      </c>
      <c r="M88" s="9">
        <v>-85.49</v>
      </c>
      <c r="N88" s="7">
        <f t="shared" si="27"/>
        <v>1.0470537080457494</v>
      </c>
      <c r="O88" s="8" t="s">
        <v>318</v>
      </c>
      <c r="P88" s="9">
        <v>2104.9</v>
      </c>
      <c r="Q88" s="9">
        <v>1816.86</v>
      </c>
      <c r="R88" s="9">
        <v>288.04000000000002</v>
      </c>
      <c r="S88" s="8" t="s">
        <v>318</v>
      </c>
      <c r="T88" s="9">
        <v>1816.86</v>
      </c>
      <c r="U88" s="9">
        <v>1902.35</v>
      </c>
      <c r="V88" s="8" t="s">
        <v>318</v>
      </c>
      <c r="W88" s="9">
        <v>0</v>
      </c>
      <c r="X88" s="9">
        <f t="shared" si="30"/>
        <v>1902.35</v>
      </c>
      <c r="Y88" s="9">
        <f t="shared" si="31"/>
        <v>-85.490000000000009</v>
      </c>
      <c r="Z88" s="7">
        <f t="shared" si="28"/>
        <v>-4.7053708045749265E-2</v>
      </c>
      <c r="AA88" s="8" t="s">
        <v>318</v>
      </c>
    </row>
    <row r="89" spans="1:27" hidden="1" outlineLevel="1" x14ac:dyDescent="0.25">
      <c r="A89" t="s">
        <v>318</v>
      </c>
      <c r="B89" s="8" t="s">
        <v>318</v>
      </c>
      <c r="C89" s="8" t="s">
        <v>130</v>
      </c>
      <c r="D89" s="9">
        <v>2588.6799999999998</v>
      </c>
      <c r="E89" s="9">
        <v>2673.13</v>
      </c>
      <c r="F89" s="9">
        <v>0</v>
      </c>
      <c r="G89" s="9">
        <v>84.45</v>
      </c>
      <c r="H89" s="7">
        <f t="shared" si="26"/>
        <v>0.96840782154253613</v>
      </c>
      <c r="I89" s="8" t="s">
        <v>318</v>
      </c>
      <c r="J89" s="9">
        <v>31064.46</v>
      </c>
      <c r="K89" s="9">
        <v>31484.62</v>
      </c>
      <c r="L89" s="9">
        <v>0</v>
      </c>
      <c r="M89" s="9">
        <v>420.16</v>
      </c>
      <c r="N89" s="7">
        <f t="shared" si="27"/>
        <v>0.98665507158733379</v>
      </c>
      <c r="O89" s="8" t="s">
        <v>318</v>
      </c>
      <c r="P89" s="9">
        <v>31419.78</v>
      </c>
      <c r="Q89" s="9">
        <v>31484.62</v>
      </c>
      <c r="R89" s="9">
        <v>-64.84</v>
      </c>
      <c r="S89" s="8" t="s">
        <v>318</v>
      </c>
      <c r="T89" s="9">
        <v>31484.62</v>
      </c>
      <c r="U89" s="9">
        <v>31064.46</v>
      </c>
      <c r="V89" s="8" t="s">
        <v>318</v>
      </c>
      <c r="W89" s="9">
        <v>0</v>
      </c>
      <c r="X89" s="9">
        <f t="shared" si="30"/>
        <v>31064.46</v>
      </c>
      <c r="Y89" s="9">
        <f t="shared" si="31"/>
        <v>420.15999999999985</v>
      </c>
      <c r="Z89" s="7">
        <f t="shared" si="28"/>
        <v>1.3344928412666244E-2</v>
      </c>
      <c r="AA89" s="8" t="s">
        <v>318</v>
      </c>
    </row>
    <row r="90" spans="1:27" hidden="1" outlineLevel="1" x14ac:dyDescent="0.25">
      <c r="A90" t="s">
        <v>318</v>
      </c>
      <c r="B90" s="8" t="s">
        <v>318</v>
      </c>
      <c r="C90" s="8" t="s">
        <v>131</v>
      </c>
      <c r="D90" s="9">
        <v>325.75</v>
      </c>
      <c r="E90" s="9">
        <v>338.44</v>
      </c>
      <c r="F90" s="9">
        <v>0</v>
      </c>
      <c r="G90" s="9">
        <v>12.69</v>
      </c>
      <c r="H90" s="7">
        <f t="shared" si="26"/>
        <v>0.96250443210022452</v>
      </c>
      <c r="I90" s="8" t="s">
        <v>318</v>
      </c>
      <c r="J90" s="9">
        <v>3913.25</v>
      </c>
      <c r="K90" s="9">
        <v>3972.26</v>
      </c>
      <c r="L90" s="9">
        <v>0</v>
      </c>
      <c r="M90" s="9">
        <v>59.01</v>
      </c>
      <c r="N90" s="7">
        <f t="shared" si="27"/>
        <v>0.98514447694763174</v>
      </c>
      <c r="O90" s="8" t="s">
        <v>318</v>
      </c>
      <c r="P90" s="9">
        <v>3962.57</v>
      </c>
      <c r="Q90" s="9">
        <v>3972.26</v>
      </c>
      <c r="R90" s="9">
        <v>-9.69</v>
      </c>
      <c r="S90" s="8" t="s">
        <v>318</v>
      </c>
      <c r="T90" s="9">
        <v>3972.26</v>
      </c>
      <c r="U90" s="9">
        <v>3913.25</v>
      </c>
      <c r="V90" s="8" t="s">
        <v>318</v>
      </c>
      <c r="W90" s="9">
        <v>0</v>
      </c>
      <c r="X90" s="9">
        <f t="shared" si="30"/>
        <v>3913.25</v>
      </c>
      <c r="Y90" s="9">
        <f t="shared" si="31"/>
        <v>59.010000000000218</v>
      </c>
      <c r="Z90" s="7">
        <f t="shared" si="28"/>
        <v>1.4855523052368227E-2</v>
      </c>
      <c r="AA90" s="8" t="s">
        <v>318</v>
      </c>
    </row>
    <row r="91" spans="1:27" hidden="1" outlineLevel="1" x14ac:dyDescent="0.25">
      <c r="A91" t="s">
        <v>318</v>
      </c>
      <c r="B91" s="8" t="s">
        <v>318</v>
      </c>
      <c r="C91" s="8" t="s">
        <v>132</v>
      </c>
      <c r="D91" s="9">
        <v>414.19</v>
      </c>
      <c r="E91" s="9">
        <v>427.7</v>
      </c>
      <c r="F91" s="9">
        <v>0</v>
      </c>
      <c r="G91" s="9">
        <v>13.51</v>
      </c>
      <c r="H91" s="7">
        <f t="shared" si="26"/>
        <v>0.96841243862520465</v>
      </c>
      <c r="I91" s="8" t="s">
        <v>318</v>
      </c>
      <c r="J91" s="9">
        <v>6364.98</v>
      </c>
      <c r="K91" s="9">
        <v>6432.7</v>
      </c>
      <c r="L91" s="9">
        <v>0</v>
      </c>
      <c r="M91" s="9">
        <v>67.72</v>
      </c>
      <c r="N91" s="7">
        <f t="shared" si="27"/>
        <v>0.98947253874733776</v>
      </c>
      <c r="O91" s="8" t="s">
        <v>318</v>
      </c>
      <c r="P91" s="9">
        <v>7446.49</v>
      </c>
      <c r="Q91" s="9">
        <v>6432.7</v>
      </c>
      <c r="R91" s="9">
        <v>1013.79</v>
      </c>
      <c r="S91" s="8" t="s">
        <v>318</v>
      </c>
      <c r="T91" s="9">
        <v>6432.7</v>
      </c>
      <c r="U91" s="9">
        <v>6364.98</v>
      </c>
      <c r="V91" s="8" t="s">
        <v>318</v>
      </c>
      <c r="W91" s="9">
        <v>0</v>
      </c>
      <c r="X91" s="9">
        <f t="shared" si="30"/>
        <v>6364.98</v>
      </c>
      <c r="Y91" s="9">
        <f t="shared" si="31"/>
        <v>67.720000000000255</v>
      </c>
      <c r="Z91" s="7">
        <f t="shared" si="28"/>
        <v>1.0527461252662219E-2</v>
      </c>
      <c r="AA91" s="8" t="s">
        <v>318</v>
      </c>
    </row>
    <row r="92" spans="1:27" hidden="1" outlineLevel="1" x14ac:dyDescent="0.25">
      <c r="A92" t="s">
        <v>318</v>
      </c>
      <c r="B92" s="8" t="s">
        <v>318</v>
      </c>
      <c r="C92" s="8" t="s">
        <v>126</v>
      </c>
      <c r="D92" s="9">
        <v>2247.9</v>
      </c>
      <c r="E92" s="9">
        <v>2520.6799999999998</v>
      </c>
      <c r="F92" s="9">
        <v>0</v>
      </c>
      <c r="G92" s="9">
        <v>272.77999999999997</v>
      </c>
      <c r="H92" s="7">
        <f t="shared" si="26"/>
        <v>0.89178316962089599</v>
      </c>
      <c r="I92" s="8" t="s">
        <v>318</v>
      </c>
      <c r="J92" s="9">
        <v>24548.5</v>
      </c>
      <c r="K92" s="9">
        <v>29083.81</v>
      </c>
      <c r="L92" s="9">
        <v>0</v>
      </c>
      <c r="M92" s="9">
        <v>4535.3100000000004</v>
      </c>
      <c r="N92" s="7">
        <f t="shared" si="27"/>
        <v>0.84406066467907748</v>
      </c>
      <c r="O92" s="8" t="s">
        <v>318</v>
      </c>
      <c r="P92" s="9">
        <v>27305.07</v>
      </c>
      <c r="Q92" s="9">
        <v>29083.81</v>
      </c>
      <c r="R92" s="9">
        <v>-1778.74</v>
      </c>
      <c r="S92" s="8" t="s">
        <v>318</v>
      </c>
      <c r="T92" s="9">
        <v>29083.81</v>
      </c>
      <c r="U92" s="9">
        <v>24548.5</v>
      </c>
      <c r="V92" s="8" t="s">
        <v>318</v>
      </c>
      <c r="W92" s="9">
        <v>0</v>
      </c>
      <c r="X92" s="9">
        <f t="shared" si="30"/>
        <v>24548.5</v>
      </c>
      <c r="Y92" s="9">
        <f t="shared" si="31"/>
        <v>4535.3100000000013</v>
      </c>
      <c r="Z92" s="7">
        <f t="shared" si="28"/>
        <v>0.15593933532092258</v>
      </c>
      <c r="AA92" s="8" t="s">
        <v>318</v>
      </c>
    </row>
    <row r="93" spans="1:27" hidden="1" outlineLevel="1" x14ac:dyDescent="0.25">
      <c r="A93" t="s">
        <v>318</v>
      </c>
      <c r="B93" s="8" t="s">
        <v>318</v>
      </c>
      <c r="C93" s="8" t="s">
        <v>127</v>
      </c>
      <c r="D93" s="9">
        <v>192.19</v>
      </c>
      <c r="E93" s="9">
        <v>0</v>
      </c>
      <c r="F93" s="9">
        <v>0</v>
      </c>
      <c r="G93" s="9">
        <v>-192.19</v>
      </c>
      <c r="H93" s="7">
        <f t="shared" si="26"/>
        <v>0</v>
      </c>
      <c r="I93" s="8" t="s">
        <v>318</v>
      </c>
      <c r="J93" s="9">
        <v>1691</v>
      </c>
      <c r="K93" s="9">
        <v>500</v>
      </c>
      <c r="L93" s="9">
        <v>0</v>
      </c>
      <c r="M93" s="9">
        <v>-1191</v>
      </c>
      <c r="N93" s="7">
        <f t="shared" si="27"/>
        <v>3.3820000000000001</v>
      </c>
      <c r="O93" s="8" t="s">
        <v>318</v>
      </c>
      <c r="P93" s="9">
        <v>500</v>
      </c>
      <c r="Q93" s="9">
        <v>500</v>
      </c>
      <c r="R93" s="9">
        <v>0</v>
      </c>
      <c r="S93" s="8" t="s">
        <v>318</v>
      </c>
      <c r="T93" s="9">
        <v>500</v>
      </c>
      <c r="U93" s="9">
        <v>1691</v>
      </c>
      <c r="V93" s="8" t="s">
        <v>318</v>
      </c>
      <c r="W93" s="9">
        <v>0</v>
      </c>
      <c r="X93" s="9">
        <f t="shared" si="30"/>
        <v>1691</v>
      </c>
      <c r="Y93" s="9">
        <f t="shared" si="31"/>
        <v>-1191</v>
      </c>
      <c r="Z93" s="7">
        <f t="shared" si="28"/>
        <v>-2.3820000000000001</v>
      </c>
      <c r="AA93" s="8" t="s">
        <v>318</v>
      </c>
    </row>
    <row r="94" spans="1:27" hidden="1" outlineLevel="1" x14ac:dyDescent="0.25">
      <c r="A94" t="s">
        <v>318</v>
      </c>
      <c r="B94" s="8" t="s">
        <v>318</v>
      </c>
      <c r="C94" s="8" t="s">
        <v>128</v>
      </c>
      <c r="D94" s="9">
        <v>250.74</v>
      </c>
      <c r="E94" s="9">
        <v>256.05</v>
      </c>
      <c r="F94" s="9">
        <v>0</v>
      </c>
      <c r="G94" s="9">
        <v>5.31</v>
      </c>
      <c r="H94" s="7">
        <f t="shared" si="26"/>
        <v>0.97926186291739892</v>
      </c>
      <c r="I94" s="8" t="s">
        <v>318</v>
      </c>
      <c r="J94" s="9">
        <v>2643.79</v>
      </c>
      <c r="K94" s="9">
        <v>2913.35</v>
      </c>
      <c r="L94" s="9">
        <v>0</v>
      </c>
      <c r="M94" s="9">
        <v>269.56</v>
      </c>
      <c r="N94" s="7">
        <f t="shared" si="27"/>
        <v>0.90747421353424751</v>
      </c>
      <c r="O94" s="8" t="s">
        <v>318</v>
      </c>
      <c r="P94" s="9">
        <v>2717.58</v>
      </c>
      <c r="Q94" s="9">
        <v>2913.35</v>
      </c>
      <c r="R94" s="9">
        <v>-195.77</v>
      </c>
      <c r="S94" s="8" t="s">
        <v>318</v>
      </c>
      <c r="T94" s="9">
        <v>2913.35</v>
      </c>
      <c r="U94" s="9">
        <v>2643.79</v>
      </c>
      <c r="V94" s="8" t="s">
        <v>318</v>
      </c>
      <c r="W94" s="9">
        <v>0</v>
      </c>
      <c r="X94" s="9">
        <f t="shared" si="30"/>
        <v>2643.79</v>
      </c>
      <c r="Y94" s="9">
        <f t="shared" si="31"/>
        <v>269.55999999999995</v>
      </c>
      <c r="Z94" s="7">
        <f t="shared" si="28"/>
        <v>9.2525786465752463E-2</v>
      </c>
      <c r="AA94" s="8" t="s">
        <v>318</v>
      </c>
    </row>
    <row r="95" spans="1:27" hidden="1" outlineLevel="1" x14ac:dyDescent="0.25">
      <c r="A95" t="s">
        <v>318</v>
      </c>
      <c r="B95" s="8" t="s">
        <v>318</v>
      </c>
      <c r="C95" s="8" t="s">
        <v>129</v>
      </c>
      <c r="D95" s="9">
        <v>390.42</v>
      </c>
      <c r="E95" s="9">
        <v>403.31</v>
      </c>
      <c r="F95" s="9">
        <v>0</v>
      </c>
      <c r="G95" s="9">
        <v>12.89</v>
      </c>
      <c r="H95" s="7">
        <f t="shared" si="26"/>
        <v>0.96803947335796292</v>
      </c>
      <c r="I95" s="8" t="s">
        <v>318</v>
      </c>
      <c r="J95" s="9">
        <v>5275.32</v>
      </c>
      <c r="K95" s="9">
        <v>5922.4</v>
      </c>
      <c r="L95" s="9">
        <v>0</v>
      </c>
      <c r="M95" s="9">
        <v>647.08000000000004</v>
      </c>
      <c r="N95" s="7">
        <f t="shared" si="27"/>
        <v>0.89074024044306366</v>
      </c>
      <c r="O95" s="8" t="s">
        <v>318</v>
      </c>
      <c r="P95" s="9">
        <v>6471.3</v>
      </c>
      <c r="Q95" s="9">
        <v>5922.4</v>
      </c>
      <c r="R95" s="9">
        <v>548.9</v>
      </c>
      <c r="S95" s="8" t="s">
        <v>318</v>
      </c>
      <c r="T95" s="9">
        <v>5922.4</v>
      </c>
      <c r="U95" s="9">
        <v>5275.32</v>
      </c>
      <c r="V95" s="8" t="s">
        <v>318</v>
      </c>
      <c r="W95" s="9">
        <v>0</v>
      </c>
      <c r="X95" s="9">
        <f t="shared" si="30"/>
        <v>5275.32</v>
      </c>
      <c r="Y95" s="9">
        <f t="shared" si="31"/>
        <v>647.07999999999993</v>
      </c>
      <c r="Z95" s="7">
        <f t="shared" si="28"/>
        <v>0.10925975955693637</v>
      </c>
      <c r="AA95" s="8" t="s">
        <v>318</v>
      </c>
    </row>
    <row r="96" spans="1:27" hidden="1" outlineLevel="1" x14ac:dyDescent="0.25">
      <c r="A96" t="s">
        <v>318</v>
      </c>
      <c r="B96" s="8" t="s">
        <v>318</v>
      </c>
      <c r="C96" s="8" t="s">
        <v>133</v>
      </c>
      <c r="D96" s="9">
        <v>0</v>
      </c>
      <c r="E96" s="9">
        <v>0</v>
      </c>
      <c r="F96" s="9">
        <v>0</v>
      </c>
      <c r="G96" s="9">
        <v>0</v>
      </c>
      <c r="H96" s="7">
        <f t="shared" si="26"/>
        <v>0</v>
      </c>
      <c r="I96" s="8" t="s">
        <v>318</v>
      </c>
      <c r="J96" s="9">
        <v>2390.4699999999998</v>
      </c>
      <c r="K96" s="9">
        <v>0</v>
      </c>
      <c r="L96" s="9">
        <v>0</v>
      </c>
      <c r="M96" s="9">
        <v>-2390.4699999999998</v>
      </c>
      <c r="N96" s="7">
        <f t="shared" si="27"/>
        <v>0</v>
      </c>
      <c r="O96" s="8" t="s">
        <v>318</v>
      </c>
      <c r="P96" s="9">
        <v>0</v>
      </c>
      <c r="Q96" s="9">
        <v>0</v>
      </c>
      <c r="R96" s="9">
        <v>0</v>
      </c>
      <c r="S96" s="8" t="s">
        <v>318</v>
      </c>
      <c r="T96" s="9">
        <v>0</v>
      </c>
      <c r="U96" s="9">
        <v>2390.4699999999998</v>
      </c>
      <c r="V96" s="8" t="s">
        <v>318</v>
      </c>
      <c r="W96" s="9">
        <v>0</v>
      </c>
      <c r="X96" s="9">
        <f t="shared" si="30"/>
        <v>2390.4699999999998</v>
      </c>
      <c r="Y96" s="9">
        <f t="shared" si="31"/>
        <v>-2390.4699999999998</v>
      </c>
      <c r="Z96" s="7">
        <f t="shared" si="28"/>
        <v>0</v>
      </c>
      <c r="AA96" s="8" t="s">
        <v>318</v>
      </c>
    </row>
    <row r="97" spans="1:27" hidden="1" outlineLevel="1" x14ac:dyDescent="0.25">
      <c r="A97" t="s">
        <v>318</v>
      </c>
      <c r="B97" s="8" t="s">
        <v>318</v>
      </c>
      <c r="C97" s="8" t="s">
        <v>139</v>
      </c>
      <c r="D97" s="9">
        <v>0</v>
      </c>
      <c r="E97" s="9">
        <v>0</v>
      </c>
      <c r="F97" s="9">
        <v>0</v>
      </c>
      <c r="G97" s="9">
        <v>0</v>
      </c>
      <c r="H97" s="7">
        <f t="shared" si="26"/>
        <v>0</v>
      </c>
      <c r="I97" s="8" t="s">
        <v>318</v>
      </c>
      <c r="J97" s="9">
        <v>444.23</v>
      </c>
      <c r="K97" s="9">
        <v>0</v>
      </c>
      <c r="L97" s="9">
        <v>0</v>
      </c>
      <c r="M97" s="9">
        <v>-444.23</v>
      </c>
      <c r="N97" s="7">
        <f t="shared" si="27"/>
        <v>0</v>
      </c>
      <c r="O97" s="8" t="s">
        <v>318</v>
      </c>
      <c r="P97" s="9">
        <v>0</v>
      </c>
      <c r="Q97" s="9">
        <v>0</v>
      </c>
      <c r="R97" s="9">
        <v>0</v>
      </c>
      <c r="S97" s="8" t="s">
        <v>318</v>
      </c>
      <c r="T97" s="9">
        <v>0</v>
      </c>
      <c r="U97" s="9">
        <v>444.23</v>
      </c>
      <c r="V97" s="8" t="s">
        <v>318</v>
      </c>
      <c r="W97" s="9">
        <v>0</v>
      </c>
      <c r="X97" s="9">
        <f t="shared" si="30"/>
        <v>444.23</v>
      </c>
      <c r="Y97" s="9">
        <f t="shared" si="31"/>
        <v>-444.23</v>
      </c>
      <c r="Z97" s="7">
        <f t="shared" si="28"/>
        <v>0</v>
      </c>
      <c r="AA97" s="8" t="s">
        <v>318</v>
      </c>
    </row>
    <row r="98" spans="1:27" hidden="1" outlineLevel="1" x14ac:dyDescent="0.25">
      <c r="A98" t="s">
        <v>318</v>
      </c>
      <c r="B98" s="8" t="s">
        <v>318</v>
      </c>
      <c r="C98" s="8" t="s">
        <v>134</v>
      </c>
      <c r="D98" s="9">
        <v>0</v>
      </c>
      <c r="E98" s="9">
        <v>0</v>
      </c>
      <c r="F98" s="9">
        <v>0</v>
      </c>
      <c r="G98" s="9">
        <v>0</v>
      </c>
      <c r="H98" s="7">
        <f t="shared" si="26"/>
        <v>0</v>
      </c>
      <c r="I98" s="8" t="s">
        <v>318</v>
      </c>
      <c r="J98" s="9">
        <v>270.79000000000002</v>
      </c>
      <c r="K98" s="9">
        <v>0</v>
      </c>
      <c r="L98" s="9">
        <v>0</v>
      </c>
      <c r="M98" s="9">
        <v>-270.79000000000002</v>
      </c>
      <c r="N98" s="7">
        <f t="shared" si="27"/>
        <v>0</v>
      </c>
      <c r="O98" s="8" t="s">
        <v>318</v>
      </c>
      <c r="P98" s="9">
        <v>0</v>
      </c>
      <c r="Q98" s="9">
        <v>0</v>
      </c>
      <c r="R98" s="9">
        <v>0</v>
      </c>
      <c r="S98" s="8" t="s">
        <v>318</v>
      </c>
      <c r="T98" s="9">
        <v>0</v>
      </c>
      <c r="U98" s="9">
        <v>270.79000000000002</v>
      </c>
      <c r="V98" s="8" t="s">
        <v>318</v>
      </c>
      <c r="W98" s="9">
        <v>0</v>
      </c>
      <c r="X98" s="9">
        <f t="shared" si="30"/>
        <v>270.79000000000002</v>
      </c>
      <c r="Y98" s="9">
        <f t="shared" si="31"/>
        <v>-270.79000000000002</v>
      </c>
      <c r="Z98" s="7">
        <f t="shared" si="28"/>
        <v>0</v>
      </c>
      <c r="AA98" s="8" t="s">
        <v>318</v>
      </c>
    </row>
    <row r="99" spans="1:27" hidden="1" outlineLevel="1" x14ac:dyDescent="0.25">
      <c r="A99" t="s">
        <v>318</v>
      </c>
      <c r="B99" s="8" t="s">
        <v>318</v>
      </c>
      <c r="C99" s="8" t="s">
        <v>135</v>
      </c>
      <c r="D99" s="9">
        <v>0</v>
      </c>
      <c r="E99" s="9">
        <v>0</v>
      </c>
      <c r="F99" s="9">
        <v>0</v>
      </c>
      <c r="G99" s="9">
        <v>0</v>
      </c>
      <c r="H99" s="7">
        <f t="shared" si="26"/>
        <v>0</v>
      </c>
      <c r="I99" s="8" t="s">
        <v>318</v>
      </c>
      <c r="J99" s="9">
        <v>629.16</v>
      </c>
      <c r="K99" s="9">
        <v>0</v>
      </c>
      <c r="L99" s="9">
        <v>0</v>
      </c>
      <c r="M99" s="9">
        <v>-629.16</v>
      </c>
      <c r="N99" s="7">
        <f t="shared" si="27"/>
        <v>0</v>
      </c>
      <c r="O99" s="8" t="s">
        <v>318</v>
      </c>
      <c r="P99" s="9">
        <v>0</v>
      </c>
      <c r="Q99" s="9">
        <v>0</v>
      </c>
      <c r="R99" s="9">
        <v>0</v>
      </c>
      <c r="S99" s="8" t="s">
        <v>318</v>
      </c>
      <c r="T99" s="9">
        <v>0</v>
      </c>
      <c r="U99" s="9">
        <v>629.16</v>
      </c>
      <c r="V99" s="8" t="s">
        <v>318</v>
      </c>
      <c r="W99" s="9">
        <v>0</v>
      </c>
      <c r="X99" s="9">
        <f t="shared" si="30"/>
        <v>629.16</v>
      </c>
      <c r="Y99" s="9">
        <f t="shared" si="31"/>
        <v>-629.16</v>
      </c>
      <c r="Z99" s="7">
        <f t="shared" si="28"/>
        <v>0</v>
      </c>
      <c r="AA99" s="8" t="s">
        <v>318</v>
      </c>
    </row>
    <row r="100" spans="1:27" hidden="1" outlineLevel="1" x14ac:dyDescent="0.25">
      <c r="A100" t="s">
        <v>318</v>
      </c>
      <c r="B100" s="8" t="s">
        <v>318</v>
      </c>
      <c r="C100" s="8" t="s">
        <v>136</v>
      </c>
      <c r="D100" s="9">
        <v>0</v>
      </c>
      <c r="E100" s="9">
        <v>0</v>
      </c>
      <c r="F100" s="9">
        <v>0</v>
      </c>
      <c r="G100" s="9">
        <v>0</v>
      </c>
      <c r="H100" s="7">
        <f t="shared" si="26"/>
        <v>0</v>
      </c>
      <c r="I100" s="8" t="s">
        <v>318</v>
      </c>
      <c r="J100" s="9">
        <v>107.72</v>
      </c>
      <c r="K100" s="9">
        <v>0</v>
      </c>
      <c r="L100" s="9">
        <v>0</v>
      </c>
      <c r="M100" s="9">
        <v>-107.72</v>
      </c>
      <c r="N100" s="7">
        <f t="shared" si="27"/>
        <v>0</v>
      </c>
      <c r="O100" s="8" t="s">
        <v>318</v>
      </c>
      <c r="P100" s="9">
        <v>0</v>
      </c>
      <c r="Q100" s="9">
        <v>0</v>
      </c>
      <c r="R100" s="9">
        <v>0</v>
      </c>
      <c r="S100" s="8" t="s">
        <v>318</v>
      </c>
      <c r="T100" s="9">
        <v>0</v>
      </c>
      <c r="U100" s="9">
        <v>107.72</v>
      </c>
      <c r="V100" s="8" t="s">
        <v>318</v>
      </c>
      <c r="W100" s="9">
        <v>0</v>
      </c>
      <c r="X100" s="9">
        <f t="shared" si="30"/>
        <v>107.72</v>
      </c>
      <c r="Y100" s="9">
        <f t="shared" si="31"/>
        <v>-107.72</v>
      </c>
      <c r="Z100" s="7">
        <f t="shared" si="28"/>
        <v>0</v>
      </c>
      <c r="AA100" s="8" t="s">
        <v>318</v>
      </c>
    </row>
    <row r="101" spans="1:27" hidden="1" outlineLevel="1" x14ac:dyDescent="0.25">
      <c r="A101" t="s">
        <v>318</v>
      </c>
      <c r="B101" s="8" t="s">
        <v>318</v>
      </c>
      <c r="C101" s="8" t="s">
        <v>137</v>
      </c>
      <c r="D101" s="9">
        <v>0</v>
      </c>
      <c r="E101" s="9">
        <v>0</v>
      </c>
      <c r="F101" s="9">
        <v>0</v>
      </c>
      <c r="G101" s="9">
        <v>0</v>
      </c>
      <c r="H101" s="7">
        <f t="shared" si="26"/>
        <v>0</v>
      </c>
      <c r="I101" s="8" t="s">
        <v>318</v>
      </c>
      <c r="J101" s="9">
        <v>14.32</v>
      </c>
      <c r="K101" s="9">
        <v>0</v>
      </c>
      <c r="L101" s="9">
        <v>0</v>
      </c>
      <c r="M101" s="9">
        <v>-14.32</v>
      </c>
      <c r="N101" s="7">
        <f t="shared" si="27"/>
        <v>0</v>
      </c>
      <c r="O101" s="8" t="s">
        <v>318</v>
      </c>
      <c r="P101" s="9">
        <v>0</v>
      </c>
      <c r="Q101" s="9">
        <v>0</v>
      </c>
      <c r="R101" s="9">
        <v>0</v>
      </c>
      <c r="S101" s="8" t="s">
        <v>318</v>
      </c>
      <c r="T101" s="9">
        <v>0</v>
      </c>
      <c r="U101" s="9">
        <v>14.32</v>
      </c>
      <c r="V101" s="8" t="s">
        <v>318</v>
      </c>
      <c r="W101" s="9">
        <v>0</v>
      </c>
      <c r="X101" s="9">
        <f t="shared" si="30"/>
        <v>14.32</v>
      </c>
      <c r="Y101" s="9">
        <f t="shared" si="31"/>
        <v>-14.32</v>
      </c>
      <c r="Z101" s="7">
        <f t="shared" si="28"/>
        <v>0</v>
      </c>
      <c r="AA101" s="8" t="s">
        <v>318</v>
      </c>
    </row>
    <row r="102" spans="1:27" hidden="1" outlineLevel="1" x14ac:dyDescent="0.25">
      <c r="A102" t="s">
        <v>318</v>
      </c>
      <c r="B102" s="8" t="s">
        <v>318</v>
      </c>
      <c r="C102" s="8" t="s">
        <v>138</v>
      </c>
      <c r="D102" s="9">
        <v>0</v>
      </c>
      <c r="E102" s="9">
        <v>0</v>
      </c>
      <c r="F102" s="9">
        <v>0</v>
      </c>
      <c r="G102" s="9">
        <v>0</v>
      </c>
      <c r="H102" s="7">
        <f t="shared" si="26"/>
        <v>0</v>
      </c>
      <c r="I102" s="8" t="s">
        <v>318</v>
      </c>
      <c r="J102" s="9">
        <v>25.53</v>
      </c>
      <c r="K102" s="9">
        <v>0</v>
      </c>
      <c r="L102" s="9">
        <v>0</v>
      </c>
      <c r="M102" s="9">
        <v>-25.53</v>
      </c>
      <c r="N102" s="7">
        <f t="shared" si="27"/>
        <v>0</v>
      </c>
      <c r="O102" s="8" t="s">
        <v>318</v>
      </c>
      <c r="P102" s="9">
        <v>0</v>
      </c>
      <c r="Q102" s="9">
        <v>0</v>
      </c>
      <c r="R102" s="9">
        <v>0</v>
      </c>
      <c r="S102" s="8" t="s">
        <v>318</v>
      </c>
      <c r="T102" s="9">
        <v>0</v>
      </c>
      <c r="U102" s="9">
        <v>25.53</v>
      </c>
      <c r="V102" s="8" t="s">
        <v>318</v>
      </c>
      <c r="W102" s="9">
        <v>0</v>
      </c>
      <c r="X102" s="9">
        <f t="shared" si="30"/>
        <v>25.53</v>
      </c>
      <c r="Y102" s="9">
        <f t="shared" si="31"/>
        <v>-25.53</v>
      </c>
      <c r="Z102" s="7">
        <f t="shared" si="28"/>
        <v>0</v>
      </c>
      <c r="AA102" s="8" t="s">
        <v>318</v>
      </c>
    </row>
    <row r="103" spans="1:27" x14ac:dyDescent="0.25">
      <c r="A103" s="18" t="s">
        <v>318</v>
      </c>
      <c r="B103" s="27" t="s">
        <v>140</v>
      </c>
      <c r="C103" s="27"/>
      <c r="D103" s="11">
        <f>D48+D52+D57+D61+D70+D75+D84</f>
        <v>127435.92999999998</v>
      </c>
      <c r="E103" s="11">
        <f>E48+E52+E57+E61+E70+E75+E84</f>
        <v>126539.39</v>
      </c>
      <c r="F103" s="11">
        <f>F48+F52+F57+F61+F70+F75+F84</f>
        <v>0</v>
      </c>
      <c r="G103" s="11">
        <f>G48+G52+G57+G61+G70+G75+G84</f>
        <v>-896.54000000000019</v>
      </c>
      <c r="H103" s="12">
        <f t="shared" si="26"/>
        <v>1.0070850665551649</v>
      </c>
      <c r="I103" s="19" t="s">
        <v>318</v>
      </c>
      <c r="J103" s="11">
        <f>J48+J52+J57+J61+J70+J75+J84</f>
        <v>1586078.03</v>
      </c>
      <c r="K103" s="11">
        <f>K48+K52+K57+K61+K70+K75+K84</f>
        <v>1584475.8</v>
      </c>
      <c r="L103" s="11">
        <f>L48+L52+L57+L61+L70+L75+L84</f>
        <v>0</v>
      </c>
      <c r="M103" s="11">
        <f>M48+M52+M57+M61+M70+M75+M84</f>
        <v>-1602.2299999999973</v>
      </c>
      <c r="N103" s="12">
        <f t="shared" si="27"/>
        <v>1.0010112050938234</v>
      </c>
      <c r="O103" s="19" t="s">
        <v>318</v>
      </c>
      <c r="P103" s="11">
        <f>P48+P52+P57+P61+P70+P75+P84</f>
        <v>1591897.67</v>
      </c>
      <c r="Q103" s="11">
        <f>Q48+Q52+Q57+Q61+Q70+Q75+Q84</f>
        <v>1584475.8</v>
      </c>
      <c r="R103" s="11">
        <f>R48+R52+R57+R61+R70+R75+R84</f>
        <v>7421.8699999999972</v>
      </c>
      <c r="S103" s="19" t="s">
        <v>318</v>
      </c>
      <c r="T103" s="11">
        <f t="shared" ref="T103:Y103" si="32">T48+T52+T57+T61+T70+T75+T84</f>
        <v>1584475.8</v>
      </c>
      <c r="U103" s="11">
        <f t="shared" si="32"/>
        <v>1586078.03</v>
      </c>
      <c r="V103" s="11">
        <f t="shared" si="32"/>
        <v>0</v>
      </c>
      <c r="W103" s="11">
        <f t="shared" si="32"/>
        <v>0</v>
      </c>
      <c r="X103" s="11">
        <f t="shared" si="32"/>
        <v>1586078.03</v>
      </c>
      <c r="Y103" s="11">
        <f t="shared" si="32"/>
        <v>-1602.2300000000091</v>
      </c>
      <c r="Z103" s="12">
        <f t="shared" si="28"/>
        <v>-1.0112050938234645E-3</v>
      </c>
      <c r="AA103" s="11"/>
    </row>
    <row r="105" spans="1:27" x14ac:dyDescent="0.25">
      <c r="B105" s="13" t="s">
        <v>141</v>
      </c>
    </row>
    <row r="106" spans="1:27" collapsed="1" x14ac:dyDescent="0.25">
      <c r="A106" t="s">
        <v>318</v>
      </c>
      <c r="B106" s="25" t="s">
        <v>142</v>
      </c>
      <c r="C106" s="25"/>
      <c r="D106" s="16">
        <f>SUM(D107:D116)</f>
        <v>0</v>
      </c>
      <c r="E106" s="16">
        <f>SUM(E107:E116)</f>
        <v>60.89</v>
      </c>
      <c r="F106" s="16">
        <f>SUM(F107:F116)</f>
        <v>0</v>
      </c>
      <c r="G106" s="16">
        <f>SUM(G107:G116)</f>
        <v>60.89</v>
      </c>
      <c r="H106" s="17">
        <f t="shared" ref="H106:H137" si="33">IF(E106&lt;&gt;0, (D106+F106)/E106, 0)</f>
        <v>0</v>
      </c>
      <c r="I106" s="15" t="s">
        <v>318</v>
      </c>
      <c r="J106" s="16">
        <f>SUM(J107:J116)</f>
        <v>2569.16</v>
      </c>
      <c r="K106" s="16">
        <f>SUM(K107:K116)</f>
        <v>3046.16</v>
      </c>
      <c r="L106" s="16">
        <f>SUM(L107:L116)</f>
        <v>0</v>
      </c>
      <c r="M106" s="16">
        <f>SUM(M107:M116)</f>
        <v>477</v>
      </c>
      <c r="N106" s="17">
        <f t="shared" ref="N106:N137" si="34">IF(K106&lt;&gt;0, (J106+L106)/K106, 0)</f>
        <v>0.84340940725372271</v>
      </c>
      <c r="O106" s="15" t="s">
        <v>318</v>
      </c>
      <c r="P106" s="16">
        <f>SUM(P107:P116)</f>
        <v>2131.16</v>
      </c>
      <c r="Q106" s="16">
        <f>SUM(Q107:Q116)</f>
        <v>3046.16</v>
      </c>
      <c r="R106" s="16">
        <f>SUM(R107:R116)</f>
        <v>-915</v>
      </c>
      <c r="S106" s="15" t="s">
        <v>318</v>
      </c>
      <c r="T106" s="16">
        <f t="shared" ref="T106:Y106" si="35">SUM(T107:T116)</f>
        <v>3046.16</v>
      </c>
      <c r="U106" s="16">
        <f t="shared" si="35"/>
        <v>2569.16</v>
      </c>
      <c r="V106" s="16">
        <f t="shared" si="35"/>
        <v>0</v>
      </c>
      <c r="W106" s="16">
        <f t="shared" si="35"/>
        <v>0</v>
      </c>
      <c r="X106" s="16">
        <f t="shared" si="35"/>
        <v>2569.16</v>
      </c>
      <c r="Y106" s="16">
        <f t="shared" si="35"/>
        <v>477</v>
      </c>
      <c r="Z106" s="17">
        <f t="shared" ref="Z106:Z137" si="36">IF(T106&lt;&gt;0, Y106/T106, 0)</f>
        <v>0.15659059274627729</v>
      </c>
      <c r="AA106" s="16"/>
    </row>
    <row r="107" spans="1:27" hidden="1" outlineLevel="1" x14ac:dyDescent="0.25">
      <c r="A107" t="s">
        <v>318</v>
      </c>
      <c r="B107" s="8" t="s">
        <v>318</v>
      </c>
      <c r="C107" s="8" t="s">
        <v>143</v>
      </c>
      <c r="D107" s="9">
        <v>0</v>
      </c>
      <c r="E107" s="9">
        <v>3.33</v>
      </c>
      <c r="F107" s="9">
        <v>0</v>
      </c>
      <c r="G107" s="9">
        <v>3.33</v>
      </c>
      <c r="H107" s="7">
        <f t="shared" si="33"/>
        <v>0</v>
      </c>
      <c r="I107" s="8" t="s">
        <v>318</v>
      </c>
      <c r="J107" s="9">
        <v>78.400000000000006</v>
      </c>
      <c r="K107" s="9">
        <v>40</v>
      </c>
      <c r="L107" s="9">
        <v>0</v>
      </c>
      <c r="M107" s="9">
        <v>-38.4</v>
      </c>
      <c r="N107" s="7">
        <f t="shared" si="34"/>
        <v>1.9600000000000002</v>
      </c>
      <c r="O107" s="8" t="s">
        <v>318</v>
      </c>
      <c r="P107" s="9">
        <v>0</v>
      </c>
      <c r="Q107" s="9">
        <v>40</v>
      </c>
      <c r="R107" s="9">
        <v>-40</v>
      </c>
      <c r="S107" s="8" t="s">
        <v>318</v>
      </c>
      <c r="T107" s="9">
        <v>40</v>
      </c>
      <c r="U107" s="9">
        <v>78.400000000000006</v>
      </c>
      <c r="V107" s="8" t="s">
        <v>318</v>
      </c>
      <c r="W107" s="9">
        <v>0</v>
      </c>
      <c r="X107" s="9">
        <f t="shared" ref="X107:X116" si="37">U107+IF(V107 = "", 0, V107)+W107</f>
        <v>78.400000000000006</v>
      </c>
      <c r="Y107" s="9">
        <f t="shared" ref="Y107:Y116" si="38">T107-X107</f>
        <v>-38.400000000000006</v>
      </c>
      <c r="Z107" s="7">
        <f t="shared" si="36"/>
        <v>-0.96000000000000019</v>
      </c>
      <c r="AA107" s="8" t="s">
        <v>318</v>
      </c>
    </row>
    <row r="108" spans="1:27" hidden="1" outlineLevel="1" x14ac:dyDescent="0.25">
      <c r="A108" t="s">
        <v>318</v>
      </c>
      <c r="B108" s="8" t="s">
        <v>318</v>
      </c>
      <c r="C108" s="8" t="s">
        <v>146</v>
      </c>
      <c r="D108" s="9">
        <v>0</v>
      </c>
      <c r="E108" s="9">
        <v>0</v>
      </c>
      <c r="F108" s="9">
        <v>0</v>
      </c>
      <c r="G108" s="9">
        <v>0</v>
      </c>
      <c r="H108" s="7">
        <f t="shared" si="33"/>
        <v>0</v>
      </c>
      <c r="I108" s="8" t="s">
        <v>318</v>
      </c>
      <c r="J108" s="9">
        <v>29.5</v>
      </c>
      <c r="K108" s="9">
        <v>0</v>
      </c>
      <c r="L108" s="9">
        <v>0</v>
      </c>
      <c r="M108" s="9">
        <v>-29.5</v>
      </c>
      <c r="N108" s="7">
        <f t="shared" si="34"/>
        <v>0</v>
      </c>
      <c r="O108" s="8" t="s">
        <v>318</v>
      </c>
      <c r="P108" s="9">
        <v>0</v>
      </c>
      <c r="Q108" s="9">
        <v>0</v>
      </c>
      <c r="R108" s="9">
        <v>0</v>
      </c>
      <c r="S108" s="8" t="s">
        <v>318</v>
      </c>
      <c r="T108" s="9">
        <v>0</v>
      </c>
      <c r="U108" s="9">
        <v>29.5</v>
      </c>
      <c r="V108" s="8" t="s">
        <v>318</v>
      </c>
      <c r="W108" s="9">
        <v>0</v>
      </c>
      <c r="X108" s="9">
        <f t="shared" si="37"/>
        <v>29.5</v>
      </c>
      <c r="Y108" s="9">
        <f t="shared" si="38"/>
        <v>-29.5</v>
      </c>
      <c r="Z108" s="7">
        <f t="shared" si="36"/>
        <v>0</v>
      </c>
      <c r="AA108" s="8" t="s">
        <v>318</v>
      </c>
    </row>
    <row r="109" spans="1:27" hidden="1" outlineLevel="1" x14ac:dyDescent="0.25">
      <c r="A109" t="s">
        <v>318</v>
      </c>
      <c r="B109" s="8" t="s">
        <v>318</v>
      </c>
      <c r="C109" s="8" t="s">
        <v>147</v>
      </c>
      <c r="D109" s="9">
        <v>0</v>
      </c>
      <c r="E109" s="9">
        <v>0</v>
      </c>
      <c r="F109" s="9">
        <v>0</v>
      </c>
      <c r="G109" s="9">
        <v>0</v>
      </c>
      <c r="H109" s="7">
        <f t="shared" si="33"/>
        <v>0</v>
      </c>
      <c r="I109" s="8" t="s">
        <v>318</v>
      </c>
      <c r="J109" s="9">
        <v>171.49</v>
      </c>
      <c r="K109" s="9">
        <v>500</v>
      </c>
      <c r="L109" s="9">
        <v>0</v>
      </c>
      <c r="M109" s="9">
        <v>328.51</v>
      </c>
      <c r="N109" s="7">
        <f t="shared" si="34"/>
        <v>0.34298000000000001</v>
      </c>
      <c r="O109" s="8" t="s">
        <v>318</v>
      </c>
      <c r="P109" s="9">
        <v>500</v>
      </c>
      <c r="Q109" s="9">
        <v>500</v>
      </c>
      <c r="R109" s="9">
        <v>0</v>
      </c>
      <c r="S109" s="8" t="s">
        <v>318</v>
      </c>
      <c r="T109" s="9">
        <v>500</v>
      </c>
      <c r="U109" s="9">
        <v>171.49</v>
      </c>
      <c r="V109" s="8" t="s">
        <v>318</v>
      </c>
      <c r="W109" s="9">
        <v>0</v>
      </c>
      <c r="X109" s="9">
        <f t="shared" si="37"/>
        <v>171.49</v>
      </c>
      <c r="Y109" s="9">
        <f t="shared" si="38"/>
        <v>328.51</v>
      </c>
      <c r="Z109" s="7">
        <f t="shared" si="36"/>
        <v>0.65701999999999994</v>
      </c>
      <c r="AA109" s="8" t="s">
        <v>318</v>
      </c>
    </row>
    <row r="110" spans="1:27" hidden="1" outlineLevel="1" x14ac:dyDescent="0.25">
      <c r="A110" t="s">
        <v>318</v>
      </c>
      <c r="B110" s="8" t="s">
        <v>318</v>
      </c>
      <c r="C110" s="8" t="s">
        <v>148</v>
      </c>
      <c r="D110" s="9">
        <v>0</v>
      </c>
      <c r="E110" s="9">
        <v>0</v>
      </c>
      <c r="F110" s="9">
        <v>0</v>
      </c>
      <c r="G110" s="9">
        <v>0</v>
      </c>
      <c r="H110" s="7">
        <f t="shared" si="33"/>
        <v>0</v>
      </c>
      <c r="I110" s="8" t="s">
        <v>318</v>
      </c>
      <c r="J110" s="9">
        <v>228.24</v>
      </c>
      <c r="K110" s="9">
        <v>0</v>
      </c>
      <c r="L110" s="9">
        <v>0</v>
      </c>
      <c r="M110" s="9">
        <v>-228.24</v>
      </c>
      <c r="N110" s="7">
        <f t="shared" si="34"/>
        <v>0</v>
      </c>
      <c r="O110" s="8" t="s">
        <v>318</v>
      </c>
      <c r="P110" s="9">
        <v>0</v>
      </c>
      <c r="Q110" s="9">
        <v>0</v>
      </c>
      <c r="R110" s="9">
        <v>0</v>
      </c>
      <c r="S110" s="8" t="s">
        <v>318</v>
      </c>
      <c r="T110" s="9">
        <v>0</v>
      </c>
      <c r="U110" s="9">
        <v>228.24</v>
      </c>
      <c r="V110" s="8" t="s">
        <v>318</v>
      </c>
      <c r="W110" s="9">
        <v>0</v>
      </c>
      <c r="X110" s="9">
        <f t="shared" si="37"/>
        <v>228.24</v>
      </c>
      <c r="Y110" s="9">
        <f t="shared" si="38"/>
        <v>-228.24</v>
      </c>
      <c r="Z110" s="7">
        <f t="shared" si="36"/>
        <v>0</v>
      </c>
      <c r="AA110" s="8" t="s">
        <v>318</v>
      </c>
    </row>
    <row r="111" spans="1:27" hidden="1" outlineLevel="1" x14ac:dyDescent="0.25">
      <c r="A111" t="s">
        <v>318</v>
      </c>
      <c r="B111" s="8" t="s">
        <v>318</v>
      </c>
      <c r="C111" s="8" t="s">
        <v>149</v>
      </c>
      <c r="D111" s="9">
        <v>0</v>
      </c>
      <c r="E111" s="9">
        <v>0</v>
      </c>
      <c r="F111" s="9">
        <v>0</v>
      </c>
      <c r="G111" s="9">
        <v>0</v>
      </c>
      <c r="H111" s="7">
        <f t="shared" si="33"/>
        <v>0</v>
      </c>
      <c r="I111" s="8" t="s">
        <v>318</v>
      </c>
      <c r="J111" s="9">
        <v>660</v>
      </c>
      <c r="K111" s="9">
        <v>660</v>
      </c>
      <c r="L111" s="9">
        <v>0</v>
      </c>
      <c r="M111" s="9">
        <v>0</v>
      </c>
      <c r="N111" s="7">
        <f t="shared" si="34"/>
        <v>1</v>
      </c>
      <c r="O111" s="8" t="s">
        <v>318</v>
      </c>
      <c r="P111" s="9">
        <v>660</v>
      </c>
      <c r="Q111" s="9">
        <v>660</v>
      </c>
      <c r="R111" s="9">
        <v>0</v>
      </c>
      <c r="S111" s="8" t="s">
        <v>318</v>
      </c>
      <c r="T111" s="9">
        <v>660</v>
      </c>
      <c r="U111" s="9">
        <v>660</v>
      </c>
      <c r="V111" s="8" t="s">
        <v>318</v>
      </c>
      <c r="W111" s="9">
        <v>0</v>
      </c>
      <c r="X111" s="9">
        <f t="shared" si="37"/>
        <v>660</v>
      </c>
      <c r="Y111" s="9">
        <f t="shared" si="38"/>
        <v>0</v>
      </c>
      <c r="Z111" s="7">
        <f t="shared" si="36"/>
        <v>0</v>
      </c>
      <c r="AA111" s="8" t="s">
        <v>318</v>
      </c>
    </row>
    <row r="112" spans="1:27" hidden="1" outlineLevel="1" x14ac:dyDescent="0.25">
      <c r="A112" t="s">
        <v>318</v>
      </c>
      <c r="B112" s="8" t="s">
        <v>318</v>
      </c>
      <c r="C112" s="8" t="s">
        <v>150</v>
      </c>
      <c r="D112" s="9">
        <v>0</v>
      </c>
      <c r="E112" s="9">
        <v>0</v>
      </c>
      <c r="F112" s="9">
        <v>0</v>
      </c>
      <c r="G112" s="9">
        <v>0</v>
      </c>
      <c r="H112" s="7">
        <f t="shared" si="33"/>
        <v>0</v>
      </c>
      <c r="I112" s="8" t="s">
        <v>318</v>
      </c>
      <c r="J112" s="9">
        <v>337.32</v>
      </c>
      <c r="K112" s="9">
        <v>425.4</v>
      </c>
      <c r="L112" s="9">
        <v>0</v>
      </c>
      <c r="M112" s="9">
        <v>88.08</v>
      </c>
      <c r="N112" s="7">
        <f t="shared" si="34"/>
        <v>0.79294781382228496</v>
      </c>
      <c r="O112" s="8" t="s">
        <v>318</v>
      </c>
      <c r="P112" s="9">
        <v>425.4</v>
      </c>
      <c r="Q112" s="9">
        <v>425.4</v>
      </c>
      <c r="R112" s="9">
        <v>0</v>
      </c>
      <c r="S112" s="8" t="s">
        <v>318</v>
      </c>
      <c r="T112" s="9">
        <v>425.4</v>
      </c>
      <c r="U112" s="9">
        <v>337.32</v>
      </c>
      <c r="V112" s="8" t="s">
        <v>318</v>
      </c>
      <c r="W112" s="9">
        <v>0</v>
      </c>
      <c r="X112" s="9">
        <f t="shared" si="37"/>
        <v>337.32</v>
      </c>
      <c r="Y112" s="9">
        <f t="shared" si="38"/>
        <v>88.079999999999984</v>
      </c>
      <c r="Z112" s="7">
        <f t="shared" si="36"/>
        <v>0.20705218617771506</v>
      </c>
      <c r="AA112" s="8" t="s">
        <v>318</v>
      </c>
    </row>
    <row r="113" spans="1:27" hidden="1" outlineLevel="1" x14ac:dyDescent="0.25">
      <c r="A113" t="s">
        <v>318</v>
      </c>
      <c r="B113" s="8" t="s">
        <v>318</v>
      </c>
      <c r="C113" s="8" t="s">
        <v>151</v>
      </c>
      <c r="D113" s="9">
        <v>0</v>
      </c>
      <c r="E113" s="9">
        <v>0</v>
      </c>
      <c r="F113" s="9">
        <v>0</v>
      </c>
      <c r="G113" s="9">
        <v>0</v>
      </c>
      <c r="H113" s="7">
        <f t="shared" si="33"/>
        <v>0</v>
      </c>
      <c r="I113" s="8" t="s">
        <v>318</v>
      </c>
      <c r="J113" s="9">
        <v>-49.5</v>
      </c>
      <c r="K113" s="9">
        <v>130</v>
      </c>
      <c r="L113" s="9">
        <v>0</v>
      </c>
      <c r="M113" s="9">
        <v>179.5</v>
      </c>
      <c r="N113" s="7">
        <f t="shared" si="34"/>
        <v>-0.38076923076923075</v>
      </c>
      <c r="O113" s="8" t="s">
        <v>318</v>
      </c>
      <c r="P113" s="9">
        <v>130</v>
      </c>
      <c r="Q113" s="9">
        <v>130</v>
      </c>
      <c r="R113" s="9">
        <v>0</v>
      </c>
      <c r="S113" s="8" t="s">
        <v>318</v>
      </c>
      <c r="T113" s="9">
        <v>130</v>
      </c>
      <c r="U113" s="9">
        <v>-49.5</v>
      </c>
      <c r="V113" s="8" t="s">
        <v>318</v>
      </c>
      <c r="W113" s="9">
        <v>0</v>
      </c>
      <c r="X113" s="9">
        <f t="shared" si="37"/>
        <v>-49.5</v>
      </c>
      <c r="Y113" s="9">
        <f t="shared" si="38"/>
        <v>179.5</v>
      </c>
      <c r="Z113" s="7">
        <f t="shared" si="36"/>
        <v>1.3807692307692307</v>
      </c>
      <c r="AA113" s="8" t="s">
        <v>318</v>
      </c>
    </row>
    <row r="114" spans="1:27" hidden="1" outlineLevel="1" x14ac:dyDescent="0.25">
      <c r="A114" t="s">
        <v>318</v>
      </c>
      <c r="B114" s="8" t="s">
        <v>318</v>
      </c>
      <c r="C114" s="8" t="s">
        <v>160</v>
      </c>
      <c r="D114" s="9">
        <v>0</v>
      </c>
      <c r="E114" s="9">
        <v>43.75</v>
      </c>
      <c r="F114" s="9">
        <v>0</v>
      </c>
      <c r="G114" s="9">
        <v>43.75</v>
      </c>
      <c r="H114" s="7">
        <f t="shared" si="33"/>
        <v>0</v>
      </c>
      <c r="I114" s="8" t="s">
        <v>318</v>
      </c>
      <c r="J114" s="9">
        <v>627</v>
      </c>
      <c r="K114" s="9">
        <v>525</v>
      </c>
      <c r="L114" s="9">
        <v>0</v>
      </c>
      <c r="M114" s="9">
        <v>-102</v>
      </c>
      <c r="N114" s="7">
        <f t="shared" si="34"/>
        <v>1.1942857142857144</v>
      </c>
      <c r="O114" s="8" t="s">
        <v>318</v>
      </c>
      <c r="P114" s="9">
        <v>250</v>
      </c>
      <c r="Q114" s="9">
        <v>525</v>
      </c>
      <c r="R114" s="9">
        <v>-275</v>
      </c>
      <c r="S114" s="8" t="s">
        <v>318</v>
      </c>
      <c r="T114" s="9">
        <v>525</v>
      </c>
      <c r="U114" s="9">
        <v>627</v>
      </c>
      <c r="V114" s="8" t="s">
        <v>318</v>
      </c>
      <c r="W114" s="9">
        <v>0</v>
      </c>
      <c r="X114" s="9">
        <f t="shared" si="37"/>
        <v>627</v>
      </c>
      <c r="Y114" s="9">
        <f t="shared" si="38"/>
        <v>-102</v>
      </c>
      <c r="Z114" s="7">
        <f t="shared" si="36"/>
        <v>-0.19428571428571428</v>
      </c>
      <c r="AA114" s="8" t="s">
        <v>318</v>
      </c>
    </row>
    <row r="115" spans="1:27" hidden="1" outlineLevel="1" x14ac:dyDescent="0.25">
      <c r="A115" t="s">
        <v>318</v>
      </c>
      <c r="B115" s="8" t="s">
        <v>318</v>
      </c>
      <c r="C115" s="8" t="s">
        <v>152</v>
      </c>
      <c r="D115" s="9">
        <v>0</v>
      </c>
      <c r="E115" s="9">
        <v>0</v>
      </c>
      <c r="F115" s="9">
        <v>0</v>
      </c>
      <c r="G115" s="9">
        <v>0</v>
      </c>
      <c r="H115" s="7">
        <f t="shared" si="33"/>
        <v>0</v>
      </c>
      <c r="I115" s="8" t="s">
        <v>318</v>
      </c>
      <c r="J115" s="9">
        <v>326.70999999999998</v>
      </c>
      <c r="K115" s="9">
        <v>600</v>
      </c>
      <c r="L115" s="9">
        <v>0</v>
      </c>
      <c r="M115" s="9">
        <v>273.29000000000002</v>
      </c>
      <c r="N115" s="7">
        <f t="shared" si="34"/>
        <v>0.54451666666666665</v>
      </c>
      <c r="O115" s="8" t="s">
        <v>318</v>
      </c>
      <c r="P115" s="9">
        <v>0</v>
      </c>
      <c r="Q115" s="9">
        <v>600</v>
      </c>
      <c r="R115" s="9">
        <v>-600</v>
      </c>
      <c r="S115" s="8" t="s">
        <v>318</v>
      </c>
      <c r="T115" s="9">
        <v>600</v>
      </c>
      <c r="U115" s="9">
        <v>326.70999999999998</v>
      </c>
      <c r="V115" s="8" t="s">
        <v>318</v>
      </c>
      <c r="W115" s="9">
        <v>0</v>
      </c>
      <c r="X115" s="9">
        <f t="shared" si="37"/>
        <v>326.70999999999998</v>
      </c>
      <c r="Y115" s="9">
        <f t="shared" si="38"/>
        <v>273.29000000000002</v>
      </c>
      <c r="Z115" s="7">
        <f t="shared" si="36"/>
        <v>0.45548333333333335</v>
      </c>
      <c r="AA115" s="8" t="s">
        <v>318</v>
      </c>
    </row>
    <row r="116" spans="1:27" hidden="1" outlineLevel="1" x14ac:dyDescent="0.25">
      <c r="A116" t="s">
        <v>318</v>
      </c>
      <c r="B116" s="8" t="s">
        <v>318</v>
      </c>
      <c r="C116" s="8" t="s">
        <v>154</v>
      </c>
      <c r="D116" s="9">
        <v>0</v>
      </c>
      <c r="E116" s="9">
        <v>13.81</v>
      </c>
      <c r="F116" s="9">
        <v>0</v>
      </c>
      <c r="G116" s="9">
        <v>13.81</v>
      </c>
      <c r="H116" s="7">
        <f t="shared" si="33"/>
        <v>0</v>
      </c>
      <c r="I116" s="8" t="s">
        <v>318</v>
      </c>
      <c r="J116" s="9">
        <v>160</v>
      </c>
      <c r="K116" s="9">
        <v>165.76</v>
      </c>
      <c r="L116" s="9">
        <v>0</v>
      </c>
      <c r="M116" s="9">
        <v>5.76</v>
      </c>
      <c r="N116" s="7">
        <f t="shared" si="34"/>
        <v>0.96525096525096532</v>
      </c>
      <c r="O116" s="8" t="s">
        <v>318</v>
      </c>
      <c r="P116" s="9">
        <v>165.76</v>
      </c>
      <c r="Q116" s="9">
        <v>165.76</v>
      </c>
      <c r="R116" s="9">
        <v>0</v>
      </c>
      <c r="S116" s="8" t="s">
        <v>318</v>
      </c>
      <c r="T116" s="9">
        <v>165.76</v>
      </c>
      <c r="U116" s="9">
        <v>160</v>
      </c>
      <c r="V116" s="8" t="s">
        <v>318</v>
      </c>
      <c r="W116" s="9">
        <v>0</v>
      </c>
      <c r="X116" s="9">
        <f t="shared" si="37"/>
        <v>160</v>
      </c>
      <c r="Y116" s="9">
        <f t="shared" si="38"/>
        <v>5.7599999999999909</v>
      </c>
      <c r="Z116" s="7">
        <f t="shared" si="36"/>
        <v>3.4749034749034693E-2</v>
      </c>
      <c r="AA116" s="8" t="s">
        <v>318</v>
      </c>
    </row>
    <row r="117" spans="1:27" collapsed="1" x14ac:dyDescent="0.25">
      <c r="A117" t="s">
        <v>318</v>
      </c>
      <c r="B117" s="25" t="s">
        <v>164</v>
      </c>
      <c r="C117" s="25"/>
      <c r="D117" s="16">
        <f>SUM(D118:D119)</f>
        <v>580</v>
      </c>
      <c r="E117" s="16">
        <f>SUM(E118:E119)</f>
        <v>0</v>
      </c>
      <c r="F117" s="16">
        <f>SUM(F118:F119)</f>
        <v>0</v>
      </c>
      <c r="G117" s="16">
        <f>SUM(G118:G119)</f>
        <v>-580</v>
      </c>
      <c r="H117" s="17">
        <f t="shared" si="33"/>
        <v>0</v>
      </c>
      <c r="I117" s="15" t="s">
        <v>318</v>
      </c>
      <c r="J117" s="16">
        <f>SUM(J118:J119)</f>
        <v>10381.950000000001</v>
      </c>
      <c r="K117" s="16">
        <f>SUM(K118:K119)</f>
        <v>6655</v>
      </c>
      <c r="L117" s="16">
        <f>SUM(L118:L119)</f>
        <v>0</v>
      </c>
      <c r="M117" s="16">
        <f>SUM(M118:M119)</f>
        <v>-3726.95</v>
      </c>
      <c r="N117" s="17">
        <f t="shared" si="34"/>
        <v>1.5600225394440272</v>
      </c>
      <c r="O117" s="15" t="s">
        <v>318</v>
      </c>
      <c r="P117" s="16">
        <f>SUM(P118:P119)</f>
        <v>6655</v>
      </c>
      <c r="Q117" s="16">
        <f>SUM(Q118:Q119)</f>
        <v>6655</v>
      </c>
      <c r="R117" s="16">
        <f>SUM(R118:R119)</f>
        <v>0</v>
      </c>
      <c r="S117" s="15" t="s">
        <v>318</v>
      </c>
      <c r="T117" s="16">
        <f t="shared" ref="T117:Y117" si="39">SUM(T118:T119)</f>
        <v>6655</v>
      </c>
      <c r="U117" s="16">
        <f t="shared" si="39"/>
        <v>10381.950000000001</v>
      </c>
      <c r="V117" s="16">
        <f t="shared" si="39"/>
        <v>0</v>
      </c>
      <c r="W117" s="16">
        <f t="shared" si="39"/>
        <v>0</v>
      </c>
      <c r="X117" s="16">
        <f t="shared" si="39"/>
        <v>10381.950000000001</v>
      </c>
      <c r="Y117" s="16">
        <f t="shared" si="39"/>
        <v>-3726.9500000000007</v>
      </c>
      <c r="Z117" s="17">
        <f t="shared" si="36"/>
        <v>-0.56002253944402713</v>
      </c>
      <c r="AA117" s="16"/>
    </row>
    <row r="118" spans="1:27" hidden="1" outlineLevel="1" x14ac:dyDescent="0.25">
      <c r="A118" t="s">
        <v>318</v>
      </c>
      <c r="B118" s="8" t="s">
        <v>318</v>
      </c>
      <c r="C118" s="8" t="s">
        <v>165</v>
      </c>
      <c r="D118" s="9">
        <v>580</v>
      </c>
      <c r="E118" s="9">
        <v>0</v>
      </c>
      <c r="F118" s="9">
        <v>0</v>
      </c>
      <c r="G118" s="9">
        <v>-580</v>
      </c>
      <c r="H118" s="7">
        <f t="shared" si="33"/>
        <v>0</v>
      </c>
      <c r="I118" s="8" t="s">
        <v>318</v>
      </c>
      <c r="J118" s="9">
        <v>8653.8700000000008</v>
      </c>
      <c r="K118" s="9">
        <v>5500</v>
      </c>
      <c r="L118" s="9">
        <v>0</v>
      </c>
      <c r="M118" s="9">
        <v>-3153.87</v>
      </c>
      <c r="N118" s="7">
        <f t="shared" si="34"/>
        <v>1.5734309090909093</v>
      </c>
      <c r="O118" s="8" t="s">
        <v>318</v>
      </c>
      <c r="P118" s="9">
        <v>5500</v>
      </c>
      <c r="Q118" s="9">
        <v>5500</v>
      </c>
      <c r="R118" s="9">
        <v>0</v>
      </c>
      <c r="S118" s="8" t="s">
        <v>318</v>
      </c>
      <c r="T118" s="9">
        <v>5500</v>
      </c>
      <c r="U118" s="9">
        <v>8653.8700000000008</v>
      </c>
      <c r="V118" s="8" t="s">
        <v>318</v>
      </c>
      <c r="W118" s="9">
        <v>0</v>
      </c>
      <c r="X118" s="9">
        <f>U118+IF(V118 = "", 0, V118)+W118</f>
        <v>8653.8700000000008</v>
      </c>
      <c r="Y118" s="9">
        <f>T118-X118</f>
        <v>-3153.8700000000008</v>
      </c>
      <c r="Z118" s="7">
        <f t="shared" si="36"/>
        <v>-0.57343090909090921</v>
      </c>
      <c r="AA118" s="8" t="s">
        <v>318</v>
      </c>
    </row>
    <row r="119" spans="1:27" hidden="1" outlineLevel="1" x14ac:dyDescent="0.25">
      <c r="A119" t="s">
        <v>318</v>
      </c>
      <c r="B119" s="8" t="s">
        <v>318</v>
      </c>
      <c r="C119" s="8" t="s">
        <v>166</v>
      </c>
      <c r="D119" s="9">
        <v>0</v>
      </c>
      <c r="E119" s="9">
        <v>0</v>
      </c>
      <c r="F119" s="9">
        <v>0</v>
      </c>
      <c r="G119" s="9">
        <v>0</v>
      </c>
      <c r="H119" s="7">
        <f t="shared" si="33"/>
        <v>0</v>
      </c>
      <c r="I119" s="8" t="s">
        <v>318</v>
      </c>
      <c r="J119" s="9">
        <v>1728.08</v>
      </c>
      <c r="K119" s="9">
        <v>1155</v>
      </c>
      <c r="L119" s="9">
        <v>0</v>
      </c>
      <c r="M119" s="9">
        <v>-573.08000000000004</v>
      </c>
      <c r="N119" s="7">
        <f t="shared" si="34"/>
        <v>1.49617316017316</v>
      </c>
      <c r="O119" s="8" t="s">
        <v>318</v>
      </c>
      <c r="P119" s="9">
        <v>1155</v>
      </c>
      <c r="Q119" s="9">
        <v>1155</v>
      </c>
      <c r="R119" s="9">
        <v>0</v>
      </c>
      <c r="S119" s="8" t="s">
        <v>318</v>
      </c>
      <c r="T119" s="9">
        <v>1155</v>
      </c>
      <c r="U119" s="9">
        <v>1728.08</v>
      </c>
      <c r="V119" s="8" t="s">
        <v>318</v>
      </c>
      <c r="W119" s="9">
        <v>0</v>
      </c>
      <c r="X119" s="9">
        <f>U119+IF(V119 = "", 0, V119)+W119</f>
        <v>1728.08</v>
      </c>
      <c r="Y119" s="9">
        <f>T119-X119</f>
        <v>-573.07999999999993</v>
      </c>
      <c r="Z119" s="7">
        <f t="shared" si="36"/>
        <v>-0.4961731601731601</v>
      </c>
      <c r="AA119" s="8" t="s">
        <v>318</v>
      </c>
    </row>
    <row r="120" spans="1:27" collapsed="1" x14ac:dyDescent="0.25">
      <c r="A120" t="s">
        <v>318</v>
      </c>
      <c r="B120" s="25" t="s">
        <v>167</v>
      </c>
      <c r="C120" s="25"/>
      <c r="D120" s="16">
        <f>SUM(D121:D123)</f>
        <v>569.33999999999992</v>
      </c>
      <c r="E120" s="16">
        <f>SUM(E121:E123)</f>
        <v>625</v>
      </c>
      <c r="F120" s="16">
        <f>SUM(F121:F123)</f>
        <v>0</v>
      </c>
      <c r="G120" s="16">
        <f>SUM(G121:G123)</f>
        <v>55.66</v>
      </c>
      <c r="H120" s="17">
        <f t="shared" si="33"/>
        <v>0.91094399999999986</v>
      </c>
      <c r="I120" s="15" t="s">
        <v>318</v>
      </c>
      <c r="J120" s="16">
        <f>SUM(J121:J123)</f>
        <v>10511.91</v>
      </c>
      <c r="K120" s="16">
        <f>SUM(K121:K123)</f>
        <v>10510.67</v>
      </c>
      <c r="L120" s="16">
        <f>SUM(L121:L123)</f>
        <v>0</v>
      </c>
      <c r="M120" s="16">
        <f>SUM(M121:M123)</f>
        <v>-1.2400000000000091</v>
      </c>
      <c r="N120" s="17">
        <f t="shared" si="34"/>
        <v>1.0001179753526654</v>
      </c>
      <c r="O120" s="15" t="s">
        <v>318</v>
      </c>
      <c r="P120" s="16">
        <f>SUM(P121:P123)</f>
        <v>9820.4</v>
      </c>
      <c r="Q120" s="16">
        <f>SUM(Q121:Q123)</f>
        <v>10510.67</v>
      </c>
      <c r="R120" s="16">
        <f>SUM(R121:R123)</f>
        <v>-690.27</v>
      </c>
      <c r="S120" s="15" t="s">
        <v>318</v>
      </c>
      <c r="T120" s="16">
        <f t="shared" ref="T120:Y120" si="40">SUM(T121:T123)</f>
        <v>10510.67</v>
      </c>
      <c r="U120" s="16">
        <f t="shared" si="40"/>
        <v>10511.91</v>
      </c>
      <c r="V120" s="16">
        <f t="shared" si="40"/>
        <v>0</v>
      </c>
      <c r="W120" s="16">
        <f t="shared" si="40"/>
        <v>0</v>
      </c>
      <c r="X120" s="16">
        <f t="shared" si="40"/>
        <v>10511.91</v>
      </c>
      <c r="Y120" s="16">
        <f t="shared" si="40"/>
        <v>-1.239999999999668</v>
      </c>
      <c r="Z120" s="17">
        <f t="shared" si="36"/>
        <v>-1.1797535266540268E-4</v>
      </c>
      <c r="AA120" s="16"/>
    </row>
    <row r="121" spans="1:27" hidden="1" outlineLevel="1" x14ac:dyDescent="0.25">
      <c r="A121" t="s">
        <v>318</v>
      </c>
      <c r="B121" s="8" t="s">
        <v>318</v>
      </c>
      <c r="C121" s="8" t="s">
        <v>168</v>
      </c>
      <c r="D121" s="9">
        <v>449.34</v>
      </c>
      <c r="E121" s="9">
        <v>625</v>
      </c>
      <c r="F121" s="9">
        <v>0</v>
      </c>
      <c r="G121" s="9">
        <v>175.66</v>
      </c>
      <c r="H121" s="7">
        <f t="shared" si="33"/>
        <v>0.71894399999999992</v>
      </c>
      <c r="I121" s="8" t="s">
        <v>318</v>
      </c>
      <c r="J121" s="9">
        <v>8859.49</v>
      </c>
      <c r="K121" s="9">
        <v>8034.17</v>
      </c>
      <c r="L121" s="9">
        <v>0</v>
      </c>
      <c r="M121" s="9">
        <v>-825.32</v>
      </c>
      <c r="N121" s="7">
        <f t="shared" si="34"/>
        <v>1.1027262305876027</v>
      </c>
      <c r="O121" s="8" t="s">
        <v>318</v>
      </c>
      <c r="P121" s="9">
        <v>5534.17</v>
      </c>
      <c r="Q121" s="9">
        <v>8034.17</v>
      </c>
      <c r="R121" s="9">
        <v>-2500</v>
      </c>
      <c r="S121" s="8" t="s">
        <v>318</v>
      </c>
      <c r="T121" s="9">
        <v>8034.17</v>
      </c>
      <c r="U121" s="9">
        <v>8859.49</v>
      </c>
      <c r="V121" s="8" t="s">
        <v>318</v>
      </c>
      <c r="W121" s="9">
        <v>0</v>
      </c>
      <c r="X121" s="9">
        <f>U121+IF(V121 = "", 0, V121)+W121</f>
        <v>8859.49</v>
      </c>
      <c r="Y121" s="9">
        <f>T121-X121</f>
        <v>-825.31999999999971</v>
      </c>
      <c r="Z121" s="7">
        <f t="shared" si="36"/>
        <v>-0.10272623058760266</v>
      </c>
      <c r="AA121" s="8" t="s">
        <v>318</v>
      </c>
    </row>
    <row r="122" spans="1:27" hidden="1" outlineLevel="1" x14ac:dyDescent="0.25">
      <c r="A122" t="s">
        <v>318</v>
      </c>
      <c r="B122" s="8" t="s">
        <v>318</v>
      </c>
      <c r="C122" s="8" t="s">
        <v>169</v>
      </c>
      <c r="D122" s="9">
        <v>120</v>
      </c>
      <c r="E122" s="9">
        <v>0</v>
      </c>
      <c r="F122" s="9">
        <v>0</v>
      </c>
      <c r="G122" s="9">
        <v>-120</v>
      </c>
      <c r="H122" s="7">
        <f t="shared" si="33"/>
        <v>0</v>
      </c>
      <c r="I122" s="8" t="s">
        <v>318</v>
      </c>
      <c r="J122" s="9">
        <v>856.47</v>
      </c>
      <c r="K122" s="9">
        <v>832.32</v>
      </c>
      <c r="L122" s="9">
        <v>0</v>
      </c>
      <c r="M122" s="9">
        <v>-24.15</v>
      </c>
      <c r="N122" s="7">
        <f t="shared" si="34"/>
        <v>1.0290152825836216</v>
      </c>
      <c r="O122" s="8" t="s">
        <v>318</v>
      </c>
      <c r="P122" s="9">
        <v>2572.3200000000002</v>
      </c>
      <c r="Q122" s="9">
        <v>832.32</v>
      </c>
      <c r="R122" s="9">
        <v>1740</v>
      </c>
      <c r="S122" s="8" t="s">
        <v>318</v>
      </c>
      <c r="T122" s="9">
        <v>832.32</v>
      </c>
      <c r="U122" s="9">
        <v>856.47</v>
      </c>
      <c r="V122" s="8" t="s">
        <v>318</v>
      </c>
      <c r="W122" s="9">
        <v>0</v>
      </c>
      <c r="X122" s="9">
        <f>U122+IF(V122 = "", 0, V122)+W122</f>
        <v>856.47</v>
      </c>
      <c r="Y122" s="9">
        <f>T122-X122</f>
        <v>-24.149999999999977</v>
      </c>
      <c r="Z122" s="7">
        <f t="shared" si="36"/>
        <v>-2.9015282583621654E-2</v>
      </c>
      <c r="AA122" s="8" t="s">
        <v>318</v>
      </c>
    </row>
    <row r="123" spans="1:27" hidden="1" outlineLevel="1" x14ac:dyDescent="0.25">
      <c r="A123" t="s">
        <v>318</v>
      </c>
      <c r="B123" s="8" t="s">
        <v>318</v>
      </c>
      <c r="C123" s="8" t="s">
        <v>170</v>
      </c>
      <c r="D123" s="9">
        <v>0</v>
      </c>
      <c r="E123" s="9">
        <v>0</v>
      </c>
      <c r="F123" s="9">
        <v>0</v>
      </c>
      <c r="G123" s="9">
        <v>0</v>
      </c>
      <c r="H123" s="7">
        <f t="shared" si="33"/>
        <v>0</v>
      </c>
      <c r="I123" s="8" t="s">
        <v>318</v>
      </c>
      <c r="J123" s="9">
        <v>795.95</v>
      </c>
      <c r="K123" s="9">
        <v>1644.18</v>
      </c>
      <c r="L123" s="9">
        <v>0</v>
      </c>
      <c r="M123" s="9">
        <v>848.23</v>
      </c>
      <c r="N123" s="7">
        <f t="shared" si="34"/>
        <v>0.48410149740296077</v>
      </c>
      <c r="O123" s="8" t="s">
        <v>318</v>
      </c>
      <c r="P123" s="9">
        <v>1713.91</v>
      </c>
      <c r="Q123" s="9">
        <v>1644.18</v>
      </c>
      <c r="R123" s="9">
        <v>69.73</v>
      </c>
      <c r="S123" s="8" t="s">
        <v>318</v>
      </c>
      <c r="T123" s="9">
        <v>1644.18</v>
      </c>
      <c r="U123" s="9">
        <v>795.95</v>
      </c>
      <c r="V123" s="8" t="s">
        <v>318</v>
      </c>
      <c r="W123" s="9">
        <v>0</v>
      </c>
      <c r="X123" s="9">
        <f>U123+IF(V123 = "", 0, V123)+W123</f>
        <v>795.95</v>
      </c>
      <c r="Y123" s="9">
        <f>T123-X123</f>
        <v>848.23</v>
      </c>
      <c r="Z123" s="7">
        <f t="shared" si="36"/>
        <v>0.51589850259703929</v>
      </c>
      <c r="AA123" s="8" t="s">
        <v>318</v>
      </c>
    </row>
    <row r="124" spans="1:27" collapsed="1" x14ac:dyDescent="0.25">
      <c r="A124" t="s">
        <v>318</v>
      </c>
      <c r="B124" s="25" t="s">
        <v>172</v>
      </c>
      <c r="C124" s="25"/>
      <c r="D124" s="16">
        <f>SUM(D125:D135)</f>
        <v>10142.460000000001</v>
      </c>
      <c r="E124" s="16">
        <f>SUM(E125:E135)</f>
        <v>9977.8599999999988</v>
      </c>
      <c r="F124" s="16">
        <f>SUM(F125:F135)</f>
        <v>0</v>
      </c>
      <c r="G124" s="16">
        <f>SUM(G125:G135)</f>
        <v>-164.60000000000014</v>
      </c>
      <c r="H124" s="17">
        <f t="shared" si="33"/>
        <v>1.0164965233025922</v>
      </c>
      <c r="I124" s="15" t="s">
        <v>318</v>
      </c>
      <c r="J124" s="16">
        <f>SUM(J125:J135)</f>
        <v>20428.12</v>
      </c>
      <c r="K124" s="16">
        <f>SUM(K125:K135)</f>
        <v>24469.940000000002</v>
      </c>
      <c r="L124" s="16">
        <f>SUM(L125:L135)</f>
        <v>0</v>
      </c>
      <c r="M124" s="16">
        <f>SUM(M125:M135)</f>
        <v>4041.8200000000006</v>
      </c>
      <c r="N124" s="17">
        <f t="shared" si="34"/>
        <v>0.83482509560709983</v>
      </c>
      <c r="O124" s="15" t="s">
        <v>318</v>
      </c>
      <c r="P124" s="16">
        <f>SUM(P125:P135)</f>
        <v>21672.32</v>
      </c>
      <c r="Q124" s="16">
        <f>SUM(Q125:Q135)</f>
        <v>24469.940000000002</v>
      </c>
      <c r="R124" s="16">
        <f>SUM(R125:R135)</f>
        <v>-2797.62</v>
      </c>
      <c r="S124" s="15" t="s">
        <v>318</v>
      </c>
      <c r="T124" s="16">
        <f t="shared" ref="T124:Y124" si="41">SUM(T125:T135)</f>
        <v>24469.940000000002</v>
      </c>
      <c r="U124" s="16">
        <f t="shared" si="41"/>
        <v>20428.12</v>
      </c>
      <c r="V124" s="16">
        <f t="shared" si="41"/>
        <v>0</v>
      </c>
      <c r="W124" s="16">
        <f t="shared" si="41"/>
        <v>0</v>
      </c>
      <c r="X124" s="16">
        <f t="shared" si="41"/>
        <v>20428.12</v>
      </c>
      <c r="Y124" s="16">
        <f t="shared" si="41"/>
        <v>4041.8199999999997</v>
      </c>
      <c r="Z124" s="17">
        <f t="shared" si="36"/>
        <v>0.1651749043929</v>
      </c>
      <c r="AA124" s="16"/>
    </row>
    <row r="125" spans="1:27" hidden="1" outlineLevel="1" x14ac:dyDescent="0.25">
      <c r="A125" t="s">
        <v>318</v>
      </c>
      <c r="B125" s="8" t="s">
        <v>318</v>
      </c>
      <c r="C125" s="8" t="s">
        <v>173</v>
      </c>
      <c r="D125" s="9">
        <v>8624</v>
      </c>
      <c r="E125" s="9">
        <v>8214.1299999999992</v>
      </c>
      <c r="F125" s="9">
        <v>0</v>
      </c>
      <c r="G125" s="9">
        <v>-409.87</v>
      </c>
      <c r="H125" s="7">
        <f t="shared" si="33"/>
        <v>1.0498981632869215</v>
      </c>
      <c r="I125" s="8" t="s">
        <v>318</v>
      </c>
      <c r="J125" s="9">
        <v>8624</v>
      </c>
      <c r="K125" s="9">
        <v>8214.1299999999992</v>
      </c>
      <c r="L125" s="9">
        <v>0</v>
      </c>
      <c r="M125" s="9">
        <v>-409.87</v>
      </c>
      <c r="N125" s="7">
        <f t="shared" si="34"/>
        <v>1.0498981632869215</v>
      </c>
      <c r="O125" s="8" t="s">
        <v>318</v>
      </c>
      <c r="P125" s="9">
        <v>8214.1299999999992</v>
      </c>
      <c r="Q125" s="9">
        <v>8214.1299999999992</v>
      </c>
      <c r="R125" s="9">
        <v>0</v>
      </c>
      <c r="S125" s="8" t="s">
        <v>318</v>
      </c>
      <c r="T125" s="9">
        <v>8214.1299999999992</v>
      </c>
      <c r="U125" s="9">
        <v>8624</v>
      </c>
      <c r="V125" s="8" t="s">
        <v>318</v>
      </c>
      <c r="W125" s="9">
        <v>0</v>
      </c>
      <c r="X125" s="9">
        <f t="shared" ref="X125:X135" si="42">U125+IF(V125 = "", 0, V125)+W125</f>
        <v>8624</v>
      </c>
      <c r="Y125" s="9">
        <f t="shared" ref="Y125:Y135" si="43">T125-X125</f>
        <v>-409.8700000000008</v>
      </c>
      <c r="Z125" s="7">
        <f t="shared" si="36"/>
        <v>-4.9898163286921544E-2</v>
      </c>
      <c r="AA125" s="8" t="s">
        <v>318</v>
      </c>
    </row>
    <row r="126" spans="1:27" hidden="1" outlineLevel="1" x14ac:dyDescent="0.25">
      <c r="A126" t="s">
        <v>318</v>
      </c>
      <c r="B126" s="8" t="s">
        <v>318</v>
      </c>
      <c r="C126" s="8" t="s">
        <v>175</v>
      </c>
      <c r="D126" s="9">
        <v>28.29</v>
      </c>
      <c r="E126" s="9">
        <v>0</v>
      </c>
      <c r="F126" s="9">
        <v>0</v>
      </c>
      <c r="G126" s="9">
        <v>-28.29</v>
      </c>
      <c r="H126" s="7">
        <f t="shared" si="33"/>
        <v>0</v>
      </c>
      <c r="I126" s="8" t="s">
        <v>318</v>
      </c>
      <c r="J126" s="9">
        <v>2006.74</v>
      </c>
      <c r="K126" s="9">
        <v>3000</v>
      </c>
      <c r="L126" s="9">
        <v>0</v>
      </c>
      <c r="M126" s="9">
        <v>993.26</v>
      </c>
      <c r="N126" s="7">
        <f t="shared" si="34"/>
        <v>0.66891333333333336</v>
      </c>
      <c r="O126" s="8" t="s">
        <v>318</v>
      </c>
      <c r="P126" s="9">
        <v>3000</v>
      </c>
      <c r="Q126" s="9">
        <v>3000</v>
      </c>
      <c r="R126" s="9">
        <v>0</v>
      </c>
      <c r="S126" s="8" t="s">
        <v>318</v>
      </c>
      <c r="T126" s="9">
        <v>3000</v>
      </c>
      <c r="U126" s="9">
        <v>2006.74</v>
      </c>
      <c r="V126" s="8" t="s">
        <v>318</v>
      </c>
      <c r="W126" s="9">
        <v>0</v>
      </c>
      <c r="X126" s="9">
        <f t="shared" si="42"/>
        <v>2006.74</v>
      </c>
      <c r="Y126" s="9">
        <f t="shared" si="43"/>
        <v>993.26</v>
      </c>
      <c r="Z126" s="7">
        <f t="shared" si="36"/>
        <v>0.33108666666666664</v>
      </c>
      <c r="AA126" s="8" t="s">
        <v>318</v>
      </c>
    </row>
    <row r="127" spans="1:27" hidden="1" outlineLevel="1" x14ac:dyDescent="0.25">
      <c r="A127" t="s">
        <v>318</v>
      </c>
      <c r="B127" s="8" t="s">
        <v>318</v>
      </c>
      <c r="C127" s="8" t="s">
        <v>185</v>
      </c>
      <c r="D127" s="9">
        <v>0</v>
      </c>
      <c r="E127" s="9">
        <v>0</v>
      </c>
      <c r="F127" s="9">
        <v>0</v>
      </c>
      <c r="G127" s="9">
        <v>0</v>
      </c>
      <c r="H127" s="7">
        <f t="shared" si="33"/>
        <v>0</v>
      </c>
      <c r="I127" s="8" t="s">
        <v>318</v>
      </c>
      <c r="J127" s="9">
        <v>0</v>
      </c>
      <c r="K127" s="9">
        <v>650</v>
      </c>
      <c r="L127" s="9">
        <v>0</v>
      </c>
      <c r="M127" s="9">
        <v>650</v>
      </c>
      <c r="N127" s="7">
        <f t="shared" si="34"/>
        <v>0</v>
      </c>
      <c r="O127" s="8" t="s">
        <v>318</v>
      </c>
      <c r="P127" s="9">
        <v>650</v>
      </c>
      <c r="Q127" s="9">
        <v>650</v>
      </c>
      <c r="R127" s="9">
        <v>0</v>
      </c>
      <c r="S127" s="8" t="s">
        <v>318</v>
      </c>
      <c r="T127" s="9">
        <v>650</v>
      </c>
      <c r="U127" s="9">
        <v>0</v>
      </c>
      <c r="V127" s="8" t="s">
        <v>318</v>
      </c>
      <c r="W127" s="9">
        <v>0</v>
      </c>
      <c r="X127" s="9">
        <f t="shared" si="42"/>
        <v>0</v>
      </c>
      <c r="Y127" s="9">
        <f t="shared" si="43"/>
        <v>650</v>
      </c>
      <c r="Z127" s="7">
        <f t="shared" si="36"/>
        <v>1</v>
      </c>
      <c r="AA127" s="8" t="s">
        <v>318</v>
      </c>
    </row>
    <row r="128" spans="1:27" hidden="1" outlineLevel="1" x14ac:dyDescent="0.25">
      <c r="A128" t="s">
        <v>318</v>
      </c>
      <c r="B128" s="8" t="s">
        <v>318</v>
      </c>
      <c r="C128" s="8" t="s">
        <v>177</v>
      </c>
      <c r="D128" s="9">
        <v>276.5</v>
      </c>
      <c r="E128" s="9">
        <v>83.33</v>
      </c>
      <c r="F128" s="9">
        <v>0</v>
      </c>
      <c r="G128" s="9">
        <v>-193.17</v>
      </c>
      <c r="H128" s="7">
        <f t="shared" si="33"/>
        <v>3.3181327253090123</v>
      </c>
      <c r="I128" s="8" t="s">
        <v>318</v>
      </c>
      <c r="J128" s="9">
        <v>1227.4100000000001</v>
      </c>
      <c r="K128" s="9">
        <v>1000</v>
      </c>
      <c r="L128" s="9">
        <v>0</v>
      </c>
      <c r="M128" s="9">
        <v>-227.41</v>
      </c>
      <c r="N128" s="7">
        <f t="shared" si="34"/>
        <v>1.2274100000000001</v>
      </c>
      <c r="O128" s="8" t="s">
        <v>318</v>
      </c>
      <c r="P128" s="9">
        <v>1000</v>
      </c>
      <c r="Q128" s="9">
        <v>1000</v>
      </c>
      <c r="R128" s="9">
        <v>0</v>
      </c>
      <c r="S128" s="8" t="s">
        <v>318</v>
      </c>
      <c r="T128" s="9">
        <v>1000</v>
      </c>
      <c r="U128" s="9">
        <v>1227.4100000000001</v>
      </c>
      <c r="V128" s="8" t="s">
        <v>318</v>
      </c>
      <c r="W128" s="9">
        <v>0</v>
      </c>
      <c r="X128" s="9">
        <f t="shared" si="42"/>
        <v>1227.4100000000001</v>
      </c>
      <c r="Y128" s="9">
        <f t="shared" si="43"/>
        <v>-227.41000000000008</v>
      </c>
      <c r="Z128" s="7">
        <f t="shared" si="36"/>
        <v>-0.22741000000000008</v>
      </c>
      <c r="AA128" s="8" t="s">
        <v>318</v>
      </c>
    </row>
    <row r="129" spans="1:27" hidden="1" outlineLevel="1" x14ac:dyDescent="0.25">
      <c r="A129" t="s">
        <v>318</v>
      </c>
      <c r="B129" s="8" t="s">
        <v>318</v>
      </c>
      <c r="C129" s="8" t="s">
        <v>178</v>
      </c>
      <c r="D129" s="9">
        <v>272.79000000000002</v>
      </c>
      <c r="E129" s="9">
        <v>0</v>
      </c>
      <c r="F129" s="9">
        <v>0</v>
      </c>
      <c r="G129" s="9">
        <v>-272.79000000000002</v>
      </c>
      <c r="H129" s="7">
        <f t="shared" si="33"/>
        <v>0</v>
      </c>
      <c r="I129" s="8" t="s">
        <v>318</v>
      </c>
      <c r="J129" s="9">
        <v>730.91</v>
      </c>
      <c r="K129" s="9">
        <v>1112.22</v>
      </c>
      <c r="L129" s="9">
        <v>0</v>
      </c>
      <c r="M129" s="9">
        <v>381.31</v>
      </c>
      <c r="N129" s="7">
        <f t="shared" si="34"/>
        <v>0.65716315117512714</v>
      </c>
      <c r="O129" s="8" t="s">
        <v>318</v>
      </c>
      <c r="P129" s="9">
        <v>1112.22</v>
      </c>
      <c r="Q129" s="9">
        <v>1112.22</v>
      </c>
      <c r="R129" s="9">
        <v>0</v>
      </c>
      <c r="S129" s="8" t="s">
        <v>318</v>
      </c>
      <c r="T129" s="9">
        <v>1112.22</v>
      </c>
      <c r="U129" s="9">
        <v>730.91</v>
      </c>
      <c r="V129" s="8" t="s">
        <v>318</v>
      </c>
      <c r="W129" s="9">
        <v>0</v>
      </c>
      <c r="X129" s="9">
        <f t="shared" si="42"/>
        <v>730.91</v>
      </c>
      <c r="Y129" s="9">
        <f t="shared" si="43"/>
        <v>381.31000000000006</v>
      </c>
      <c r="Z129" s="7">
        <f t="shared" si="36"/>
        <v>0.34283684882487281</v>
      </c>
      <c r="AA129" s="8" t="s">
        <v>318</v>
      </c>
    </row>
    <row r="130" spans="1:27" hidden="1" outlineLevel="1" x14ac:dyDescent="0.25">
      <c r="A130" t="s">
        <v>318</v>
      </c>
      <c r="B130" s="8" t="s">
        <v>318</v>
      </c>
      <c r="C130" s="8" t="s">
        <v>179</v>
      </c>
      <c r="D130" s="9">
        <v>34.880000000000003</v>
      </c>
      <c r="E130" s="9">
        <v>1227.46</v>
      </c>
      <c r="F130" s="9">
        <v>0</v>
      </c>
      <c r="G130" s="9">
        <v>1192.58</v>
      </c>
      <c r="H130" s="7">
        <f t="shared" si="33"/>
        <v>2.8416404607889464E-2</v>
      </c>
      <c r="I130" s="8" t="s">
        <v>318</v>
      </c>
      <c r="J130" s="9">
        <v>2307.48</v>
      </c>
      <c r="K130" s="9">
        <v>3619.45</v>
      </c>
      <c r="L130" s="9">
        <v>0</v>
      </c>
      <c r="M130" s="9">
        <v>1311.97</v>
      </c>
      <c r="N130" s="7">
        <f t="shared" si="34"/>
        <v>0.63752227548384421</v>
      </c>
      <c r="O130" s="8" t="s">
        <v>318</v>
      </c>
      <c r="P130" s="9">
        <v>3629.63</v>
      </c>
      <c r="Q130" s="9">
        <v>3619.45</v>
      </c>
      <c r="R130" s="9">
        <v>10.18</v>
      </c>
      <c r="S130" s="8" t="s">
        <v>318</v>
      </c>
      <c r="T130" s="9">
        <v>3619.45</v>
      </c>
      <c r="U130" s="9">
        <v>2307.48</v>
      </c>
      <c r="V130" s="8" t="s">
        <v>318</v>
      </c>
      <c r="W130" s="9">
        <v>0</v>
      </c>
      <c r="X130" s="9">
        <f t="shared" si="42"/>
        <v>2307.48</v>
      </c>
      <c r="Y130" s="9">
        <f t="shared" si="43"/>
        <v>1311.9699999999998</v>
      </c>
      <c r="Z130" s="7">
        <f t="shared" si="36"/>
        <v>0.36247772451615573</v>
      </c>
      <c r="AA130" s="8" t="s">
        <v>318</v>
      </c>
    </row>
    <row r="131" spans="1:27" hidden="1" outlineLevel="1" x14ac:dyDescent="0.25">
      <c r="A131" t="s">
        <v>318</v>
      </c>
      <c r="B131" s="8" t="s">
        <v>318</v>
      </c>
      <c r="C131" s="8" t="s">
        <v>180</v>
      </c>
      <c r="D131" s="9">
        <v>358</v>
      </c>
      <c r="E131" s="9">
        <v>192.33</v>
      </c>
      <c r="F131" s="9">
        <v>0</v>
      </c>
      <c r="G131" s="9">
        <v>-165.67</v>
      </c>
      <c r="H131" s="7">
        <f t="shared" si="33"/>
        <v>1.861384079446784</v>
      </c>
      <c r="I131" s="8" t="s">
        <v>318</v>
      </c>
      <c r="J131" s="9">
        <v>2208.1</v>
      </c>
      <c r="K131" s="9">
        <v>2308</v>
      </c>
      <c r="L131" s="9">
        <v>0</v>
      </c>
      <c r="M131" s="9">
        <v>99.9</v>
      </c>
      <c r="N131" s="7">
        <f t="shared" si="34"/>
        <v>0.95671577123050255</v>
      </c>
      <c r="O131" s="8" t="s">
        <v>318</v>
      </c>
      <c r="P131" s="9">
        <v>2260.5500000000002</v>
      </c>
      <c r="Q131" s="9">
        <v>2308</v>
      </c>
      <c r="R131" s="9">
        <v>-47.45</v>
      </c>
      <c r="S131" s="8" t="s">
        <v>318</v>
      </c>
      <c r="T131" s="9">
        <v>2308</v>
      </c>
      <c r="U131" s="9">
        <v>2208.1</v>
      </c>
      <c r="V131" s="8" t="s">
        <v>318</v>
      </c>
      <c r="W131" s="9">
        <v>0</v>
      </c>
      <c r="X131" s="9">
        <f t="shared" si="42"/>
        <v>2208.1</v>
      </c>
      <c r="Y131" s="9">
        <f t="shared" si="43"/>
        <v>99.900000000000091</v>
      </c>
      <c r="Z131" s="7">
        <f t="shared" si="36"/>
        <v>4.3284228769497439E-2</v>
      </c>
      <c r="AA131" s="8" t="s">
        <v>318</v>
      </c>
    </row>
    <row r="132" spans="1:27" hidden="1" outlineLevel="1" x14ac:dyDescent="0.25">
      <c r="A132" t="s">
        <v>318</v>
      </c>
      <c r="B132" s="8" t="s">
        <v>318</v>
      </c>
      <c r="C132" s="8" t="s">
        <v>181</v>
      </c>
      <c r="D132" s="9">
        <v>0</v>
      </c>
      <c r="E132" s="9">
        <v>0</v>
      </c>
      <c r="F132" s="9">
        <v>0</v>
      </c>
      <c r="G132" s="9">
        <v>0</v>
      </c>
      <c r="H132" s="7">
        <f t="shared" si="33"/>
        <v>0</v>
      </c>
      <c r="I132" s="8" t="s">
        <v>318</v>
      </c>
      <c r="J132" s="9">
        <v>38.200000000000003</v>
      </c>
      <c r="K132" s="9">
        <v>160.58000000000001</v>
      </c>
      <c r="L132" s="9">
        <v>0</v>
      </c>
      <c r="M132" s="9">
        <v>122.38</v>
      </c>
      <c r="N132" s="7">
        <f t="shared" si="34"/>
        <v>0.23788765724249594</v>
      </c>
      <c r="O132" s="8" t="s">
        <v>318</v>
      </c>
      <c r="P132" s="9">
        <v>160.58000000000001</v>
      </c>
      <c r="Q132" s="9">
        <v>160.58000000000001</v>
      </c>
      <c r="R132" s="9">
        <v>0</v>
      </c>
      <c r="S132" s="8" t="s">
        <v>318</v>
      </c>
      <c r="T132" s="9">
        <v>160.58000000000001</v>
      </c>
      <c r="U132" s="9">
        <v>38.200000000000003</v>
      </c>
      <c r="V132" s="8" t="s">
        <v>318</v>
      </c>
      <c r="W132" s="9">
        <v>0</v>
      </c>
      <c r="X132" s="9">
        <f t="shared" si="42"/>
        <v>38.200000000000003</v>
      </c>
      <c r="Y132" s="9">
        <f t="shared" si="43"/>
        <v>122.38000000000001</v>
      </c>
      <c r="Z132" s="7">
        <f t="shared" si="36"/>
        <v>0.76211234275750406</v>
      </c>
      <c r="AA132" s="8" t="s">
        <v>318</v>
      </c>
    </row>
    <row r="133" spans="1:27" hidden="1" outlineLevel="1" x14ac:dyDescent="0.25">
      <c r="A133" t="s">
        <v>318</v>
      </c>
      <c r="B133" s="8" t="s">
        <v>318</v>
      </c>
      <c r="C133" s="8" t="s">
        <v>182</v>
      </c>
      <c r="D133" s="9">
        <v>0</v>
      </c>
      <c r="E133" s="9">
        <v>0</v>
      </c>
      <c r="F133" s="9">
        <v>0</v>
      </c>
      <c r="G133" s="9">
        <v>0</v>
      </c>
      <c r="H133" s="7">
        <f t="shared" si="33"/>
        <v>0</v>
      </c>
      <c r="I133" s="8" t="s">
        <v>318</v>
      </c>
      <c r="J133" s="9">
        <v>181.6</v>
      </c>
      <c r="K133" s="9">
        <v>240</v>
      </c>
      <c r="L133" s="9">
        <v>0</v>
      </c>
      <c r="M133" s="9">
        <v>58.4</v>
      </c>
      <c r="N133" s="7">
        <f t="shared" si="34"/>
        <v>0.7566666666666666</v>
      </c>
      <c r="O133" s="8" t="s">
        <v>318</v>
      </c>
      <c r="P133" s="9">
        <v>240</v>
      </c>
      <c r="Q133" s="9">
        <v>240</v>
      </c>
      <c r="R133" s="9">
        <v>0</v>
      </c>
      <c r="S133" s="8" t="s">
        <v>318</v>
      </c>
      <c r="T133" s="9">
        <v>240</v>
      </c>
      <c r="U133" s="9">
        <v>181.6</v>
      </c>
      <c r="V133" s="8" t="s">
        <v>318</v>
      </c>
      <c r="W133" s="9">
        <v>0</v>
      </c>
      <c r="X133" s="9">
        <f t="shared" si="42"/>
        <v>181.6</v>
      </c>
      <c r="Y133" s="9">
        <f t="shared" si="43"/>
        <v>58.400000000000006</v>
      </c>
      <c r="Z133" s="7">
        <f t="shared" si="36"/>
        <v>0.24333333333333335</v>
      </c>
      <c r="AA133" s="8" t="s">
        <v>318</v>
      </c>
    </row>
    <row r="134" spans="1:27" hidden="1" outlineLevel="1" x14ac:dyDescent="0.25">
      <c r="A134" t="s">
        <v>318</v>
      </c>
      <c r="B134" s="8" t="s">
        <v>318</v>
      </c>
      <c r="C134" s="8" t="s">
        <v>183</v>
      </c>
      <c r="D134" s="9">
        <v>385</v>
      </c>
      <c r="E134" s="9">
        <v>0</v>
      </c>
      <c r="F134" s="9">
        <v>0</v>
      </c>
      <c r="G134" s="9">
        <v>-385</v>
      </c>
      <c r="H134" s="7">
        <f t="shared" si="33"/>
        <v>0</v>
      </c>
      <c r="I134" s="8" t="s">
        <v>318</v>
      </c>
      <c r="J134" s="9">
        <v>1795.78</v>
      </c>
      <c r="K134" s="9">
        <v>0</v>
      </c>
      <c r="L134" s="9">
        <v>0</v>
      </c>
      <c r="M134" s="9">
        <v>-1795.78</v>
      </c>
      <c r="N134" s="7">
        <f t="shared" si="34"/>
        <v>0</v>
      </c>
      <c r="O134" s="8" t="s">
        <v>318</v>
      </c>
      <c r="P134" s="9">
        <v>0</v>
      </c>
      <c r="Q134" s="9">
        <v>0</v>
      </c>
      <c r="R134" s="9">
        <v>0</v>
      </c>
      <c r="S134" s="8" t="s">
        <v>318</v>
      </c>
      <c r="T134" s="9">
        <v>0</v>
      </c>
      <c r="U134" s="9">
        <v>1795.78</v>
      </c>
      <c r="V134" s="8" t="s">
        <v>318</v>
      </c>
      <c r="W134" s="9">
        <v>0</v>
      </c>
      <c r="X134" s="9">
        <f t="shared" si="42"/>
        <v>1795.78</v>
      </c>
      <c r="Y134" s="9">
        <f t="shared" si="43"/>
        <v>-1795.78</v>
      </c>
      <c r="Z134" s="7">
        <f t="shared" si="36"/>
        <v>0</v>
      </c>
      <c r="AA134" s="8" t="s">
        <v>318</v>
      </c>
    </row>
    <row r="135" spans="1:27" hidden="1" outlineLevel="1" x14ac:dyDescent="0.25">
      <c r="A135" t="s">
        <v>318</v>
      </c>
      <c r="B135" s="8" t="s">
        <v>318</v>
      </c>
      <c r="C135" s="8" t="s">
        <v>184</v>
      </c>
      <c r="D135" s="9">
        <v>163</v>
      </c>
      <c r="E135" s="9">
        <v>260.61</v>
      </c>
      <c r="F135" s="9">
        <v>0</v>
      </c>
      <c r="G135" s="9">
        <v>97.61</v>
      </c>
      <c r="H135" s="7">
        <f t="shared" si="33"/>
        <v>0.6254556617167415</v>
      </c>
      <c r="I135" s="8" t="s">
        <v>318</v>
      </c>
      <c r="J135" s="9">
        <v>1307.9000000000001</v>
      </c>
      <c r="K135" s="9">
        <v>4165.5600000000004</v>
      </c>
      <c r="L135" s="9">
        <v>0</v>
      </c>
      <c r="M135" s="9">
        <v>2857.66</v>
      </c>
      <c r="N135" s="7">
        <f t="shared" si="34"/>
        <v>0.31397939292676136</v>
      </c>
      <c r="O135" s="8" t="s">
        <v>318</v>
      </c>
      <c r="P135" s="9">
        <v>1405.21</v>
      </c>
      <c r="Q135" s="9">
        <v>4165.5600000000004</v>
      </c>
      <c r="R135" s="9">
        <v>-2760.35</v>
      </c>
      <c r="S135" s="8" t="s">
        <v>318</v>
      </c>
      <c r="T135" s="9">
        <v>4165.5600000000004</v>
      </c>
      <c r="U135" s="9">
        <v>1307.9000000000001</v>
      </c>
      <c r="V135" s="8" t="s">
        <v>318</v>
      </c>
      <c r="W135" s="9">
        <v>0</v>
      </c>
      <c r="X135" s="9">
        <f t="shared" si="42"/>
        <v>1307.9000000000001</v>
      </c>
      <c r="Y135" s="9">
        <f t="shared" si="43"/>
        <v>2857.6600000000003</v>
      </c>
      <c r="Z135" s="7">
        <f t="shared" si="36"/>
        <v>0.68602060707323864</v>
      </c>
      <c r="AA135" s="8" t="s">
        <v>318</v>
      </c>
    </row>
    <row r="136" spans="1:27" collapsed="1" x14ac:dyDescent="0.25">
      <c r="A136" t="s">
        <v>318</v>
      </c>
      <c r="B136" s="25" t="s">
        <v>186</v>
      </c>
      <c r="C136" s="25"/>
      <c r="D136" s="16">
        <f>SUM(D137:D139)</f>
        <v>2913.28</v>
      </c>
      <c r="E136" s="16">
        <f>SUM(E137:E139)</f>
        <v>814.58</v>
      </c>
      <c r="F136" s="16">
        <f>SUM(F137:F139)</f>
        <v>0</v>
      </c>
      <c r="G136" s="16">
        <f>SUM(G137:G139)</f>
        <v>-2098.7000000000003</v>
      </c>
      <c r="H136" s="17">
        <f t="shared" si="33"/>
        <v>3.5764197500552433</v>
      </c>
      <c r="I136" s="15" t="s">
        <v>318</v>
      </c>
      <c r="J136" s="16">
        <f>SUM(J137:J139)</f>
        <v>52534.209999999992</v>
      </c>
      <c r="K136" s="16">
        <f>SUM(K137:K139)</f>
        <v>52660</v>
      </c>
      <c r="L136" s="16">
        <f>SUM(L137:L139)</f>
        <v>0</v>
      </c>
      <c r="M136" s="16">
        <f>SUM(M137:M139)</f>
        <v>125.79000000000013</v>
      </c>
      <c r="N136" s="17">
        <f t="shared" si="34"/>
        <v>0.99761127990884901</v>
      </c>
      <c r="O136" s="15" t="s">
        <v>318</v>
      </c>
      <c r="P136" s="16">
        <f>SUM(P137:P139)</f>
        <v>53929.8</v>
      </c>
      <c r="Q136" s="16">
        <f>SUM(Q137:Q139)</f>
        <v>52660</v>
      </c>
      <c r="R136" s="16">
        <f>SUM(R137:R139)</f>
        <v>1269.8</v>
      </c>
      <c r="S136" s="15" t="s">
        <v>318</v>
      </c>
      <c r="T136" s="16">
        <f t="shared" ref="T136:Y136" si="44">SUM(T137:T139)</f>
        <v>52660</v>
      </c>
      <c r="U136" s="16">
        <f t="shared" si="44"/>
        <v>52534.209999999992</v>
      </c>
      <c r="V136" s="16">
        <f t="shared" si="44"/>
        <v>0</v>
      </c>
      <c r="W136" s="16">
        <f t="shared" si="44"/>
        <v>0</v>
      </c>
      <c r="X136" s="16">
        <f t="shared" si="44"/>
        <v>52534.209999999992</v>
      </c>
      <c r="Y136" s="16">
        <f t="shared" si="44"/>
        <v>125.79000000000269</v>
      </c>
      <c r="Z136" s="17">
        <f t="shared" si="36"/>
        <v>2.3887200911508295E-3</v>
      </c>
      <c r="AA136" s="16"/>
    </row>
    <row r="137" spans="1:27" hidden="1" outlineLevel="1" x14ac:dyDescent="0.25">
      <c r="A137" t="s">
        <v>318</v>
      </c>
      <c r="B137" s="8" t="s">
        <v>318</v>
      </c>
      <c r="C137" s="8" t="s">
        <v>187</v>
      </c>
      <c r="D137" s="9">
        <v>0</v>
      </c>
      <c r="E137" s="9">
        <v>0</v>
      </c>
      <c r="F137" s="9">
        <v>0</v>
      </c>
      <c r="G137" s="9">
        <v>0</v>
      </c>
      <c r="H137" s="7">
        <f t="shared" si="33"/>
        <v>0</v>
      </c>
      <c r="I137" s="8" t="s">
        <v>318</v>
      </c>
      <c r="J137" s="9">
        <v>13609.81</v>
      </c>
      <c r="K137" s="9">
        <v>15690</v>
      </c>
      <c r="L137" s="9">
        <v>0</v>
      </c>
      <c r="M137" s="9">
        <v>2080.19</v>
      </c>
      <c r="N137" s="7">
        <f t="shared" si="34"/>
        <v>0.86741937539834291</v>
      </c>
      <c r="O137" s="8" t="s">
        <v>318</v>
      </c>
      <c r="P137" s="9">
        <v>15690</v>
      </c>
      <c r="Q137" s="9">
        <v>15690</v>
      </c>
      <c r="R137" s="9">
        <v>0</v>
      </c>
      <c r="S137" s="8" t="s">
        <v>318</v>
      </c>
      <c r="T137" s="9">
        <v>15690</v>
      </c>
      <c r="U137" s="9">
        <v>13609.81</v>
      </c>
      <c r="V137" s="8" t="s">
        <v>318</v>
      </c>
      <c r="W137" s="9">
        <v>0</v>
      </c>
      <c r="X137" s="9">
        <f>U137+IF(V137 = "", 0, V137)+W137</f>
        <v>13609.81</v>
      </c>
      <c r="Y137" s="9">
        <f>T137-X137</f>
        <v>2080.1900000000005</v>
      </c>
      <c r="Z137" s="7">
        <f t="shared" si="36"/>
        <v>0.13258062460165715</v>
      </c>
      <c r="AA137" s="8" t="s">
        <v>318</v>
      </c>
    </row>
    <row r="138" spans="1:27" hidden="1" outlineLevel="1" x14ac:dyDescent="0.25">
      <c r="A138" t="s">
        <v>318</v>
      </c>
      <c r="B138" s="8" t="s">
        <v>318</v>
      </c>
      <c r="C138" s="8" t="s">
        <v>188</v>
      </c>
      <c r="D138" s="9">
        <v>2000.88</v>
      </c>
      <c r="E138" s="9">
        <v>0</v>
      </c>
      <c r="F138" s="9">
        <v>0</v>
      </c>
      <c r="G138" s="9">
        <v>-2000.88</v>
      </c>
      <c r="H138" s="7">
        <f t="shared" ref="H138:H169" si="45">IF(E138&lt;&gt;0, (D138+F138)/E138, 0)</f>
        <v>0</v>
      </c>
      <c r="I138" s="8" t="s">
        <v>318</v>
      </c>
      <c r="J138" s="9">
        <v>28814.6</v>
      </c>
      <c r="K138" s="9">
        <v>27195</v>
      </c>
      <c r="L138" s="9">
        <v>0</v>
      </c>
      <c r="M138" s="9">
        <v>-1619.6</v>
      </c>
      <c r="N138" s="7">
        <f t="shared" ref="N138:N169" si="46">IF(K138&lt;&gt;0, (J138+L138)/K138, 0)</f>
        <v>1.0595550652693508</v>
      </c>
      <c r="O138" s="8" t="s">
        <v>318</v>
      </c>
      <c r="P138" s="9">
        <v>27195</v>
      </c>
      <c r="Q138" s="9">
        <v>27195</v>
      </c>
      <c r="R138" s="9">
        <v>0</v>
      </c>
      <c r="S138" s="8" t="s">
        <v>318</v>
      </c>
      <c r="T138" s="9">
        <v>27195</v>
      </c>
      <c r="U138" s="9">
        <v>28814.6</v>
      </c>
      <c r="V138" s="8" t="s">
        <v>318</v>
      </c>
      <c r="W138" s="9">
        <v>0</v>
      </c>
      <c r="X138" s="9">
        <f>U138+IF(V138 = "", 0, V138)+W138</f>
        <v>28814.6</v>
      </c>
      <c r="Y138" s="9">
        <f>T138-X138</f>
        <v>-1619.5999999999985</v>
      </c>
      <c r="Z138" s="7">
        <f t="shared" ref="Z138:Z169" si="47">IF(T138&lt;&gt;0, Y138/T138, 0)</f>
        <v>-5.9555065269350928E-2</v>
      </c>
      <c r="AA138" s="8" t="s">
        <v>318</v>
      </c>
    </row>
    <row r="139" spans="1:27" hidden="1" outlineLevel="1" x14ac:dyDescent="0.25">
      <c r="A139" t="s">
        <v>318</v>
      </c>
      <c r="B139" s="8" t="s">
        <v>318</v>
      </c>
      <c r="C139" s="8" t="s">
        <v>189</v>
      </c>
      <c r="D139" s="9">
        <v>912.4</v>
      </c>
      <c r="E139" s="9">
        <v>814.58</v>
      </c>
      <c r="F139" s="9">
        <v>0</v>
      </c>
      <c r="G139" s="9">
        <v>-97.82</v>
      </c>
      <c r="H139" s="7">
        <f t="shared" si="45"/>
        <v>1.1200864249060865</v>
      </c>
      <c r="I139" s="8" t="s">
        <v>318</v>
      </c>
      <c r="J139" s="9">
        <v>10109.799999999999</v>
      </c>
      <c r="K139" s="9">
        <v>9775</v>
      </c>
      <c r="L139" s="9">
        <v>0</v>
      </c>
      <c r="M139" s="9">
        <v>-334.8</v>
      </c>
      <c r="N139" s="7">
        <f t="shared" si="46"/>
        <v>1.0342506393861892</v>
      </c>
      <c r="O139" s="8" t="s">
        <v>318</v>
      </c>
      <c r="P139" s="9">
        <v>11044.8</v>
      </c>
      <c r="Q139" s="9">
        <v>9775</v>
      </c>
      <c r="R139" s="9">
        <v>1269.8</v>
      </c>
      <c r="S139" s="8" t="s">
        <v>318</v>
      </c>
      <c r="T139" s="9">
        <v>9775</v>
      </c>
      <c r="U139" s="9">
        <v>10109.799999999999</v>
      </c>
      <c r="V139" s="8" t="s">
        <v>318</v>
      </c>
      <c r="W139" s="9">
        <v>0</v>
      </c>
      <c r="X139" s="9">
        <f>U139+IF(V139 = "", 0, V139)+W139</f>
        <v>10109.799999999999</v>
      </c>
      <c r="Y139" s="9">
        <f>T139-X139</f>
        <v>-334.79999999999927</v>
      </c>
      <c r="Z139" s="7">
        <f t="shared" si="47"/>
        <v>-3.4250639386189184E-2</v>
      </c>
      <c r="AA139" s="8" t="s">
        <v>318</v>
      </c>
    </row>
    <row r="140" spans="1:27" collapsed="1" x14ac:dyDescent="0.25">
      <c r="A140" t="s">
        <v>318</v>
      </c>
      <c r="B140" s="25" t="s">
        <v>191</v>
      </c>
      <c r="C140" s="25"/>
      <c r="D140" s="16">
        <f>SUM(D141:D155)</f>
        <v>13578.99</v>
      </c>
      <c r="E140" s="16">
        <f>SUM(E141:E155)</f>
        <v>997.31000000000006</v>
      </c>
      <c r="F140" s="16">
        <f>SUM(F141:F155)</f>
        <v>0</v>
      </c>
      <c r="G140" s="16">
        <f>SUM(G141:G155)</f>
        <v>-12581.68</v>
      </c>
      <c r="H140" s="17">
        <f t="shared" si="45"/>
        <v>13.615616007058987</v>
      </c>
      <c r="I140" s="15" t="s">
        <v>318</v>
      </c>
      <c r="J140" s="16">
        <f>SUM(J141:J155)</f>
        <v>41616.659999999996</v>
      </c>
      <c r="K140" s="16">
        <f>SUM(K141:K155)</f>
        <v>58629.21</v>
      </c>
      <c r="L140" s="16">
        <f>SUM(L141:L155)</f>
        <v>0</v>
      </c>
      <c r="M140" s="16">
        <f>SUM(M141:M155)</f>
        <v>17012.550000000003</v>
      </c>
      <c r="N140" s="17">
        <f t="shared" si="46"/>
        <v>0.70982808739875558</v>
      </c>
      <c r="O140" s="15" t="s">
        <v>318</v>
      </c>
      <c r="P140" s="16">
        <f>SUM(P141:P155)</f>
        <v>50458.03</v>
      </c>
      <c r="Q140" s="16">
        <f>SUM(Q141:Q155)</f>
        <v>58629.21</v>
      </c>
      <c r="R140" s="16">
        <f>SUM(R141:R155)</f>
        <v>-8171.18</v>
      </c>
      <c r="S140" s="15" t="s">
        <v>318</v>
      </c>
      <c r="T140" s="16">
        <f t="shared" ref="T140:Y140" si="48">SUM(T141:T155)</f>
        <v>58629.21</v>
      </c>
      <c r="U140" s="16">
        <f t="shared" si="48"/>
        <v>41616.659999999996</v>
      </c>
      <c r="V140" s="16">
        <f t="shared" si="48"/>
        <v>0</v>
      </c>
      <c r="W140" s="16">
        <f t="shared" si="48"/>
        <v>0</v>
      </c>
      <c r="X140" s="16">
        <f t="shared" si="48"/>
        <v>41616.659999999996</v>
      </c>
      <c r="Y140" s="16">
        <f t="shared" si="48"/>
        <v>17012.550000000003</v>
      </c>
      <c r="Z140" s="17">
        <f t="shared" si="47"/>
        <v>0.29017191260124436</v>
      </c>
      <c r="AA140" s="16"/>
    </row>
    <row r="141" spans="1:27" hidden="1" outlineLevel="1" x14ac:dyDescent="0.25">
      <c r="A141" t="s">
        <v>318</v>
      </c>
      <c r="B141" s="8" t="s">
        <v>318</v>
      </c>
      <c r="C141" s="8" t="s">
        <v>211</v>
      </c>
      <c r="D141" s="9">
        <v>0</v>
      </c>
      <c r="E141" s="9">
        <v>0</v>
      </c>
      <c r="F141" s="9">
        <v>0</v>
      </c>
      <c r="G141" s="9">
        <v>0</v>
      </c>
      <c r="H141" s="7">
        <f t="shared" si="45"/>
        <v>0</v>
      </c>
      <c r="I141" s="8" t="s">
        <v>318</v>
      </c>
      <c r="J141" s="9">
        <v>36</v>
      </c>
      <c r="K141" s="9">
        <v>0</v>
      </c>
      <c r="L141" s="9">
        <v>0</v>
      </c>
      <c r="M141" s="9">
        <v>-36</v>
      </c>
      <c r="N141" s="7">
        <f t="shared" si="46"/>
        <v>0</v>
      </c>
      <c r="O141" s="8" t="s">
        <v>318</v>
      </c>
      <c r="P141" s="9">
        <v>0</v>
      </c>
      <c r="Q141" s="9">
        <v>0</v>
      </c>
      <c r="R141" s="9">
        <v>0</v>
      </c>
      <c r="S141" s="8" t="s">
        <v>318</v>
      </c>
      <c r="T141" s="9">
        <v>0</v>
      </c>
      <c r="U141" s="9">
        <v>36</v>
      </c>
      <c r="V141" s="8" t="s">
        <v>318</v>
      </c>
      <c r="W141" s="9">
        <v>0</v>
      </c>
      <c r="X141" s="9">
        <f t="shared" ref="X141:X155" si="49">U141+IF(V141 = "", 0, V141)+W141</f>
        <v>36</v>
      </c>
      <c r="Y141" s="9">
        <f t="shared" ref="Y141:Y155" si="50">T141-X141</f>
        <v>-36</v>
      </c>
      <c r="Z141" s="7">
        <f t="shared" si="47"/>
        <v>0</v>
      </c>
      <c r="AA141" s="8" t="s">
        <v>318</v>
      </c>
    </row>
    <row r="142" spans="1:27" hidden="1" outlineLevel="1" x14ac:dyDescent="0.25">
      <c r="A142" t="s">
        <v>318</v>
      </c>
      <c r="B142" s="8" t="s">
        <v>318</v>
      </c>
      <c r="C142" s="8" t="s">
        <v>192</v>
      </c>
      <c r="D142" s="9">
        <v>0</v>
      </c>
      <c r="E142" s="9">
        <v>0</v>
      </c>
      <c r="F142" s="9">
        <v>0</v>
      </c>
      <c r="G142" s="9">
        <v>0</v>
      </c>
      <c r="H142" s="7">
        <f t="shared" si="45"/>
        <v>0</v>
      </c>
      <c r="I142" s="8" t="s">
        <v>318</v>
      </c>
      <c r="J142" s="9">
        <v>1094.3699999999999</v>
      </c>
      <c r="K142" s="9">
        <v>0</v>
      </c>
      <c r="L142" s="9">
        <v>0</v>
      </c>
      <c r="M142" s="9">
        <v>-1094.3699999999999</v>
      </c>
      <c r="N142" s="7">
        <f t="shared" si="46"/>
        <v>0</v>
      </c>
      <c r="O142" s="8" t="s">
        <v>318</v>
      </c>
      <c r="P142" s="9">
        <v>0</v>
      </c>
      <c r="Q142" s="9">
        <v>0</v>
      </c>
      <c r="R142" s="9">
        <v>0</v>
      </c>
      <c r="S142" s="8" t="s">
        <v>318</v>
      </c>
      <c r="T142" s="9">
        <v>0</v>
      </c>
      <c r="U142" s="9">
        <v>1094.3699999999999</v>
      </c>
      <c r="V142" s="8" t="s">
        <v>318</v>
      </c>
      <c r="W142" s="9">
        <v>0</v>
      </c>
      <c r="X142" s="9">
        <f t="shared" si="49"/>
        <v>1094.3699999999999</v>
      </c>
      <c r="Y142" s="9">
        <f t="shared" si="50"/>
        <v>-1094.3699999999999</v>
      </c>
      <c r="Z142" s="7">
        <f t="shared" si="47"/>
        <v>0</v>
      </c>
      <c r="AA142" s="8" t="s">
        <v>318</v>
      </c>
    </row>
    <row r="143" spans="1:27" hidden="1" outlineLevel="1" x14ac:dyDescent="0.25">
      <c r="A143" t="s">
        <v>318</v>
      </c>
      <c r="B143" s="8" t="s">
        <v>318</v>
      </c>
      <c r="C143" s="8" t="s">
        <v>205</v>
      </c>
      <c r="D143" s="9">
        <v>0</v>
      </c>
      <c r="E143" s="9">
        <v>0</v>
      </c>
      <c r="F143" s="9">
        <v>0</v>
      </c>
      <c r="G143" s="9">
        <v>0</v>
      </c>
      <c r="H143" s="7">
        <f t="shared" si="45"/>
        <v>0</v>
      </c>
      <c r="I143" s="8" t="s">
        <v>318</v>
      </c>
      <c r="J143" s="9">
        <v>220.02</v>
      </c>
      <c r="K143" s="9">
        <v>0</v>
      </c>
      <c r="L143" s="9">
        <v>0</v>
      </c>
      <c r="M143" s="9">
        <v>-220.02</v>
      </c>
      <c r="N143" s="7">
        <f t="shared" si="46"/>
        <v>0</v>
      </c>
      <c r="O143" s="8" t="s">
        <v>318</v>
      </c>
      <c r="P143" s="9">
        <v>0</v>
      </c>
      <c r="Q143" s="9">
        <v>0</v>
      </c>
      <c r="R143" s="9">
        <v>0</v>
      </c>
      <c r="S143" s="8" t="s">
        <v>318</v>
      </c>
      <c r="T143" s="9">
        <v>0</v>
      </c>
      <c r="U143" s="9">
        <v>220.02</v>
      </c>
      <c r="V143" s="8" t="s">
        <v>318</v>
      </c>
      <c r="W143" s="9">
        <v>0</v>
      </c>
      <c r="X143" s="9">
        <f t="shared" si="49"/>
        <v>220.02</v>
      </c>
      <c r="Y143" s="9">
        <f t="shared" si="50"/>
        <v>-220.02</v>
      </c>
      <c r="Z143" s="7">
        <f t="shared" si="47"/>
        <v>0</v>
      </c>
      <c r="AA143" s="8" t="s">
        <v>318</v>
      </c>
    </row>
    <row r="144" spans="1:27" hidden="1" outlineLevel="1" x14ac:dyDescent="0.25">
      <c r="A144" t="s">
        <v>318</v>
      </c>
      <c r="B144" s="8" t="s">
        <v>318</v>
      </c>
      <c r="C144" s="8" t="s">
        <v>194</v>
      </c>
      <c r="D144" s="9">
        <v>8136.09</v>
      </c>
      <c r="E144" s="9">
        <v>453.75</v>
      </c>
      <c r="F144" s="9">
        <v>0</v>
      </c>
      <c r="G144" s="9">
        <v>-7682.34</v>
      </c>
      <c r="H144" s="7">
        <f t="shared" si="45"/>
        <v>17.930776859504132</v>
      </c>
      <c r="I144" s="8" t="s">
        <v>318</v>
      </c>
      <c r="J144" s="9">
        <v>14806.78</v>
      </c>
      <c r="K144" s="9">
        <v>35960</v>
      </c>
      <c r="L144" s="9">
        <v>0</v>
      </c>
      <c r="M144" s="9">
        <v>21153.22</v>
      </c>
      <c r="N144" s="7">
        <f t="shared" si="46"/>
        <v>0.41175695216907676</v>
      </c>
      <c r="O144" s="8" t="s">
        <v>318</v>
      </c>
      <c r="P144" s="9">
        <v>33860</v>
      </c>
      <c r="Q144" s="9">
        <v>35960</v>
      </c>
      <c r="R144" s="9">
        <v>-2100</v>
      </c>
      <c r="S144" s="8" t="s">
        <v>318</v>
      </c>
      <c r="T144" s="9">
        <v>35960</v>
      </c>
      <c r="U144" s="9">
        <v>14806.78</v>
      </c>
      <c r="V144" s="8" t="s">
        <v>318</v>
      </c>
      <c r="W144" s="9">
        <v>0</v>
      </c>
      <c r="X144" s="9">
        <f t="shared" si="49"/>
        <v>14806.78</v>
      </c>
      <c r="Y144" s="9">
        <f t="shared" si="50"/>
        <v>21153.22</v>
      </c>
      <c r="Z144" s="7">
        <f t="shared" si="47"/>
        <v>0.58824304783092329</v>
      </c>
      <c r="AA144" s="8" t="s">
        <v>318</v>
      </c>
    </row>
    <row r="145" spans="1:27" hidden="1" outlineLevel="1" x14ac:dyDescent="0.25">
      <c r="A145" t="s">
        <v>318</v>
      </c>
      <c r="B145" s="8" t="s">
        <v>318</v>
      </c>
      <c r="C145" s="8" t="s">
        <v>195</v>
      </c>
      <c r="D145" s="9">
        <v>450.9</v>
      </c>
      <c r="E145" s="9">
        <v>0</v>
      </c>
      <c r="F145" s="9">
        <v>0</v>
      </c>
      <c r="G145" s="9">
        <v>-450.9</v>
      </c>
      <c r="H145" s="7">
        <f t="shared" si="45"/>
        <v>0</v>
      </c>
      <c r="I145" s="8" t="s">
        <v>318</v>
      </c>
      <c r="J145" s="9">
        <v>3255.78</v>
      </c>
      <c r="K145" s="9">
        <v>3000</v>
      </c>
      <c r="L145" s="9">
        <v>0</v>
      </c>
      <c r="M145" s="9">
        <v>-255.78</v>
      </c>
      <c r="N145" s="7">
        <f t="shared" si="46"/>
        <v>1.0852600000000001</v>
      </c>
      <c r="O145" s="8" t="s">
        <v>318</v>
      </c>
      <c r="P145" s="9">
        <v>0</v>
      </c>
      <c r="Q145" s="9">
        <v>3000</v>
      </c>
      <c r="R145" s="9">
        <v>-3000</v>
      </c>
      <c r="S145" s="8" t="s">
        <v>318</v>
      </c>
      <c r="T145" s="9">
        <v>3000</v>
      </c>
      <c r="U145" s="9">
        <v>3255.78</v>
      </c>
      <c r="V145" s="8" t="s">
        <v>318</v>
      </c>
      <c r="W145" s="9">
        <v>0</v>
      </c>
      <c r="X145" s="9">
        <f t="shared" si="49"/>
        <v>3255.78</v>
      </c>
      <c r="Y145" s="9">
        <f t="shared" si="50"/>
        <v>-255.7800000000002</v>
      </c>
      <c r="Z145" s="7">
        <f t="shared" si="47"/>
        <v>-8.5260000000000072E-2</v>
      </c>
      <c r="AA145" s="8" t="s">
        <v>318</v>
      </c>
    </row>
    <row r="146" spans="1:27" hidden="1" outlineLevel="1" x14ac:dyDescent="0.25">
      <c r="A146" t="s">
        <v>318</v>
      </c>
      <c r="B146" s="8" t="s">
        <v>318</v>
      </c>
      <c r="C146" s="8" t="s">
        <v>196</v>
      </c>
      <c r="D146" s="9">
        <v>0</v>
      </c>
      <c r="E146" s="9">
        <v>41.67</v>
      </c>
      <c r="F146" s="9">
        <v>0</v>
      </c>
      <c r="G146" s="9">
        <v>41.67</v>
      </c>
      <c r="H146" s="7">
        <f t="shared" si="45"/>
        <v>0</v>
      </c>
      <c r="I146" s="8" t="s">
        <v>318</v>
      </c>
      <c r="J146" s="9">
        <v>2158.56</v>
      </c>
      <c r="K146" s="9">
        <v>500</v>
      </c>
      <c r="L146" s="9">
        <v>0</v>
      </c>
      <c r="M146" s="9">
        <v>-1658.56</v>
      </c>
      <c r="N146" s="7">
        <f t="shared" si="46"/>
        <v>4.3171200000000001</v>
      </c>
      <c r="O146" s="8" t="s">
        <v>318</v>
      </c>
      <c r="P146" s="9">
        <v>0</v>
      </c>
      <c r="Q146" s="9">
        <v>500</v>
      </c>
      <c r="R146" s="9">
        <v>-500</v>
      </c>
      <c r="S146" s="8" t="s">
        <v>318</v>
      </c>
      <c r="T146" s="9">
        <v>500</v>
      </c>
      <c r="U146" s="9">
        <v>2158.56</v>
      </c>
      <c r="V146" s="8" t="s">
        <v>318</v>
      </c>
      <c r="W146" s="9">
        <v>0</v>
      </c>
      <c r="X146" s="9">
        <f t="shared" si="49"/>
        <v>2158.56</v>
      </c>
      <c r="Y146" s="9">
        <f t="shared" si="50"/>
        <v>-1658.56</v>
      </c>
      <c r="Z146" s="7">
        <f t="shared" si="47"/>
        <v>-3.3171200000000001</v>
      </c>
      <c r="AA146" s="8" t="s">
        <v>318</v>
      </c>
    </row>
    <row r="147" spans="1:27" hidden="1" outlineLevel="1" x14ac:dyDescent="0.25">
      <c r="A147" t="s">
        <v>318</v>
      </c>
      <c r="B147" s="8" t="s">
        <v>318</v>
      </c>
      <c r="C147" s="8" t="s">
        <v>197</v>
      </c>
      <c r="D147" s="9">
        <v>0</v>
      </c>
      <c r="E147" s="9">
        <v>0</v>
      </c>
      <c r="F147" s="9">
        <v>0</v>
      </c>
      <c r="G147" s="9">
        <v>0</v>
      </c>
      <c r="H147" s="7">
        <f t="shared" si="45"/>
        <v>0</v>
      </c>
      <c r="I147" s="8" t="s">
        <v>318</v>
      </c>
      <c r="J147" s="9">
        <v>0</v>
      </c>
      <c r="K147" s="9">
        <v>134.68</v>
      </c>
      <c r="L147" s="9">
        <v>0</v>
      </c>
      <c r="M147" s="9">
        <v>134.68</v>
      </c>
      <c r="N147" s="7">
        <f t="shared" si="46"/>
        <v>0</v>
      </c>
      <c r="O147" s="8" t="s">
        <v>318</v>
      </c>
      <c r="P147" s="9">
        <v>134.68</v>
      </c>
      <c r="Q147" s="9">
        <v>134.68</v>
      </c>
      <c r="R147" s="9">
        <v>0</v>
      </c>
      <c r="S147" s="8" t="s">
        <v>318</v>
      </c>
      <c r="T147" s="9">
        <v>134.68</v>
      </c>
      <c r="U147" s="9">
        <v>0</v>
      </c>
      <c r="V147" s="8" t="s">
        <v>318</v>
      </c>
      <c r="W147" s="9">
        <v>0</v>
      </c>
      <c r="X147" s="9">
        <f t="shared" si="49"/>
        <v>0</v>
      </c>
      <c r="Y147" s="9">
        <f t="shared" si="50"/>
        <v>134.68</v>
      </c>
      <c r="Z147" s="7">
        <f t="shared" si="47"/>
        <v>1</v>
      </c>
      <c r="AA147" s="8" t="s">
        <v>318</v>
      </c>
    </row>
    <row r="148" spans="1:27" hidden="1" outlineLevel="1" x14ac:dyDescent="0.25">
      <c r="A148" t="s">
        <v>318</v>
      </c>
      <c r="B148" s="8" t="s">
        <v>318</v>
      </c>
      <c r="C148" s="8" t="s">
        <v>198</v>
      </c>
      <c r="D148" s="9">
        <v>0</v>
      </c>
      <c r="E148" s="9">
        <v>0</v>
      </c>
      <c r="F148" s="9">
        <v>0</v>
      </c>
      <c r="G148" s="9">
        <v>0</v>
      </c>
      <c r="H148" s="7">
        <f t="shared" si="45"/>
        <v>0</v>
      </c>
      <c r="I148" s="8" t="s">
        <v>318</v>
      </c>
      <c r="J148" s="9">
        <v>41.66</v>
      </c>
      <c r="K148" s="9">
        <v>1000</v>
      </c>
      <c r="L148" s="9">
        <v>0</v>
      </c>
      <c r="M148" s="9">
        <v>958.34</v>
      </c>
      <c r="N148" s="7">
        <f t="shared" si="46"/>
        <v>4.1659999999999996E-2</v>
      </c>
      <c r="O148" s="8" t="s">
        <v>318</v>
      </c>
      <c r="P148" s="9">
        <v>1000</v>
      </c>
      <c r="Q148" s="9">
        <v>1000</v>
      </c>
      <c r="R148" s="9">
        <v>0</v>
      </c>
      <c r="S148" s="8" t="s">
        <v>318</v>
      </c>
      <c r="T148" s="9">
        <v>1000</v>
      </c>
      <c r="U148" s="9">
        <v>41.66</v>
      </c>
      <c r="V148" s="8" t="s">
        <v>318</v>
      </c>
      <c r="W148" s="9">
        <v>0</v>
      </c>
      <c r="X148" s="9">
        <f t="shared" si="49"/>
        <v>41.66</v>
      </c>
      <c r="Y148" s="9">
        <f t="shared" si="50"/>
        <v>958.34</v>
      </c>
      <c r="Z148" s="7">
        <f t="shared" si="47"/>
        <v>0.95834000000000008</v>
      </c>
      <c r="AA148" s="8" t="s">
        <v>318</v>
      </c>
    </row>
    <row r="149" spans="1:27" hidden="1" outlineLevel="1" x14ac:dyDescent="0.25">
      <c r="A149" t="s">
        <v>318</v>
      </c>
      <c r="B149" s="8" t="s">
        <v>318</v>
      </c>
      <c r="C149" s="8" t="s">
        <v>199</v>
      </c>
      <c r="D149" s="9">
        <v>0</v>
      </c>
      <c r="E149" s="9">
        <v>41.67</v>
      </c>
      <c r="F149" s="9">
        <v>0</v>
      </c>
      <c r="G149" s="9">
        <v>41.67</v>
      </c>
      <c r="H149" s="7">
        <f t="shared" si="45"/>
        <v>0</v>
      </c>
      <c r="I149" s="8" t="s">
        <v>318</v>
      </c>
      <c r="J149" s="9">
        <v>140</v>
      </c>
      <c r="K149" s="9">
        <v>500</v>
      </c>
      <c r="L149" s="9">
        <v>0</v>
      </c>
      <c r="M149" s="9">
        <v>360</v>
      </c>
      <c r="N149" s="7">
        <f t="shared" si="46"/>
        <v>0.28000000000000003</v>
      </c>
      <c r="O149" s="8" t="s">
        <v>318</v>
      </c>
      <c r="P149" s="9">
        <v>500</v>
      </c>
      <c r="Q149" s="9">
        <v>500</v>
      </c>
      <c r="R149" s="9">
        <v>0</v>
      </c>
      <c r="S149" s="8" t="s">
        <v>318</v>
      </c>
      <c r="T149" s="9">
        <v>500</v>
      </c>
      <c r="U149" s="9">
        <v>140</v>
      </c>
      <c r="V149" s="8" t="s">
        <v>318</v>
      </c>
      <c r="W149" s="9">
        <v>0</v>
      </c>
      <c r="X149" s="9">
        <f t="shared" si="49"/>
        <v>140</v>
      </c>
      <c r="Y149" s="9">
        <f t="shared" si="50"/>
        <v>360</v>
      </c>
      <c r="Z149" s="7">
        <f t="shared" si="47"/>
        <v>0.72</v>
      </c>
      <c r="AA149" s="8" t="s">
        <v>318</v>
      </c>
    </row>
    <row r="150" spans="1:27" hidden="1" outlineLevel="1" x14ac:dyDescent="0.25">
      <c r="A150" t="s">
        <v>318</v>
      </c>
      <c r="B150" s="8" t="s">
        <v>318</v>
      </c>
      <c r="C150" s="8" t="s">
        <v>200</v>
      </c>
      <c r="D150" s="9">
        <v>0</v>
      </c>
      <c r="E150" s="9">
        <v>0</v>
      </c>
      <c r="F150" s="9">
        <v>0</v>
      </c>
      <c r="G150" s="9">
        <v>0</v>
      </c>
      <c r="H150" s="7">
        <f t="shared" si="45"/>
        <v>0</v>
      </c>
      <c r="I150" s="8" t="s">
        <v>318</v>
      </c>
      <c r="J150" s="9">
        <v>2590</v>
      </c>
      <c r="K150" s="9">
        <v>0</v>
      </c>
      <c r="L150" s="9">
        <v>0</v>
      </c>
      <c r="M150" s="9">
        <v>-2590</v>
      </c>
      <c r="N150" s="7">
        <f t="shared" si="46"/>
        <v>0</v>
      </c>
      <c r="O150" s="8" t="s">
        <v>318</v>
      </c>
      <c r="P150" s="9">
        <v>0</v>
      </c>
      <c r="Q150" s="9">
        <v>0</v>
      </c>
      <c r="R150" s="9">
        <v>0</v>
      </c>
      <c r="S150" s="8" t="s">
        <v>318</v>
      </c>
      <c r="T150" s="9">
        <v>0</v>
      </c>
      <c r="U150" s="9">
        <v>2590</v>
      </c>
      <c r="V150" s="8" t="s">
        <v>318</v>
      </c>
      <c r="W150" s="9">
        <v>0</v>
      </c>
      <c r="X150" s="9">
        <f t="shared" si="49"/>
        <v>2590</v>
      </c>
      <c r="Y150" s="9">
        <f t="shared" si="50"/>
        <v>-2590</v>
      </c>
      <c r="Z150" s="7">
        <f t="shared" si="47"/>
        <v>0</v>
      </c>
      <c r="AA150" s="8" t="s">
        <v>318</v>
      </c>
    </row>
    <row r="151" spans="1:27" hidden="1" outlineLevel="1" x14ac:dyDescent="0.25">
      <c r="A151" t="s">
        <v>318</v>
      </c>
      <c r="B151" s="8" t="s">
        <v>318</v>
      </c>
      <c r="C151" s="8" t="s">
        <v>206</v>
      </c>
      <c r="D151" s="9">
        <v>652</v>
      </c>
      <c r="E151" s="9">
        <v>0</v>
      </c>
      <c r="F151" s="9">
        <v>0</v>
      </c>
      <c r="G151" s="9">
        <v>-652</v>
      </c>
      <c r="H151" s="7">
        <f t="shared" si="45"/>
        <v>0</v>
      </c>
      <c r="I151" s="8" t="s">
        <v>318</v>
      </c>
      <c r="J151" s="9">
        <v>652</v>
      </c>
      <c r="K151" s="9">
        <v>0</v>
      </c>
      <c r="L151" s="9">
        <v>0</v>
      </c>
      <c r="M151" s="9">
        <v>-652</v>
      </c>
      <c r="N151" s="7">
        <f t="shared" si="46"/>
        <v>0</v>
      </c>
      <c r="O151" s="8" t="s">
        <v>318</v>
      </c>
      <c r="P151" s="9">
        <v>0</v>
      </c>
      <c r="Q151" s="9">
        <v>0</v>
      </c>
      <c r="R151" s="9">
        <v>0</v>
      </c>
      <c r="S151" s="8" t="s">
        <v>318</v>
      </c>
      <c r="T151" s="9">
        <v>0</v>
      </c>
      <c r="U151" s="9">
        <v>652</v>
      </c>
      <c r="V151" s="8" t="s">
        <v>318</v>
      </c>
      <c r="W151" s="9">
        <v>0</v>
      </c>
      <c r="X151" s="9">
        <f t="shared" si="49"/>
        <v>652</v>
      </c>
      <c r="Y151" s="9">
        <f t="shared" si="50"/>
        <v>-652</v>
      </c>
      <c r="Z151" s="7">
        <f t="shared" si="47"/>
        <v>0</v>
      </c>
      <c r="AA151" s="8" t="s">
        <v>318</v>
      </c>
    </row>
    <row r="152" spans="1:27" hidden="1" outlineLevel="1" x14ac:dyDescent="0.25">
      <c r="A152" t="s">
        <v>318</v>
      </c>
      <c r="B152" s="8" t="s">
        <v>318</v>
      </c>
      <c r="C152" s="8" t="s">
        <v>201</v>
      </c>
      <c r="D152" s="9">
        <v>4340</v>
      </c>
      <c r="E152" s="9">
        <v>460.22</v>
      </c>
      <c r="F152" s="9">
        <v>0</v>
      </c>
      <c r="G152" s="9">
        <v>-3879.78</v>
      </c>
      <c r="H152" s="7">
        <f t="shared" si="45"/>
        <v>9.430272478379905</v>
      </c>
      <c r="I152" s="8" t="s">
        <v>318</v>
      </c>
      <c r="J152" s="9">
        <v>15873</v>
      </c>
      <c r="K152" s="9">
        <v>13225.29</v>
      </c>
      <c r="L152" s="9">
        <v>0</v>
      </c>
      <c r="M152" s="9">
        <v>-2647.71</v>
      </c>
      <c r="N152" s="7">
        <f t="shared" si="46"/>
        <v>1.2002005249034235</v>
      </c>
      <c r="O152" s="8" t="s">
        <v>318</v>
      </c>
      <c r="P152" s="9">
        <v>10654.11</v>
      </c>
      <c r="Q152" s="9">
        <v>13225.29</v>
      </c>
      <c r="R152" s="9">
        <v>-2571.1799999999998</v>
      </c>
      <c r="S152" s="8" t="s">
        <v>318</v>
      </c>
      <c r="T152" s="9">
        <v>13225.29</v>
      </c>
      <c r="U152" s="9">
        <v>15873</v>
      </c>
      <c r="V152" s="8" t="s">
        <v>318</v>
      </c>
      <c r="W152" s="9">
        <v>0</v>
      </c>
      <c r="X152" s="9">
        <f t="shared" si="49"/>
        <v>15873</v>
      </c>
      <c r="Y152" s="9">
        <f t="shared" si="50"/>
        <v>-2647.7099999999991</v>
      </c>
      <c r="Z152" s="7">
        <f t="shared" si="47"/>
        <v>-0.20020052490342358</v>
      </c>
      <c r="AA152" s="8" t="s">
        <v>318</v>
      </c>
    </row>
    <row r="153" spans="1:27" hidden="1" outlineLevel="1" x14ac:dyDescent="0.25">
      <c r="A153" t="s">
        <v>318</v>
      </c>
      <c r="B153" s="8" t="s">
        <v>318</v>
      </c>
      <c r="C153" s="8" t="s">
        <v>202</v>
      </c>
      <c r="D153" s="9">
        <v>0</v>
      </c>
      <c r="E153" s="9">
        <v>0</v>
      </c>
      <c r="F153" s="9">
        <v>0</v>
      </c>
      <c r="G153" s="9">
        <v>0</v>
      </c>
      <c r="H153" s="7">
        <f t="shared" si="45"/>
        <v>0</v>
      </c>
      <c r="I153" s="8" t="s">
        <v>318</v>
      </c>
      <c r="J153" s="9">
        <v>174.5</v>
      </c>
      <c r="K153" s="9">
        <v>175.6</v>
      </c>
      <c r="L153" s="9">
        <v>0</v>
      </c>
      <c r="M153" s="9">
        <v>1.1000000000000001</v>
      </c>
      <c r="N153" s="7">
        <f t="shared" si="46"/>
        <v>0.99373576309794986</v>
      </c>
      <c r="O153" s="8" t="s">
        <v>318</v>
      </c>
      <c r="P153" s="9">
        <v>175.6</v>
      </c>
      <c r="Q153" s="9">
        <v>175.6</v>
      </c>
      <c r="R153" s="9">
        <v>0</v>
      </c>
      <c r="S153" s="8" t="s">
        <v>318</v>
      </c>
      <c r="T153" s="9">
        <v>175.6</v>
      </c>
      <c r="U153" s="9">
        <v>174.5</v>
      </c>
      <c r="V153" s="8" t="s">
        <v>318</v>
      </c>
      <c r="W153" s="9">
        <v>0</v>
      </c>
      <c r="X153" s="9">
        <f t="shared" si="49"/>
        <v>174.5</v>
      </c>
      <c r="Y153" s="9">
        <f t="shared" si="50"/>
        <v>1.0999999999999943</v>
      </c>
      <c r="Z153" s="7">
        <f t="shared" si="47"/>
        <v>6.2642369020500816E-3</v>
      </c>
      <c r="AA153" s="8" t="s">
        <v>318</v>
      </c>
    </row>
    <row r="154" spans="1:27" hidden="1" outlineLevel="1" x14ac:dyDescent="0.25">
      <c r="A154" t="s">
        <v>318</v>
      </c>
      <c r="B154" s="8" t="s">
        <v>318</v>
      </c>
      <c r="C154" s="8" t="s">
        <v>208</v>
      </c>
      <c r="D154" s="9">
        <v>0</v>
      </c>
      <c r="E154" s="9">
        <v>0</v>
      </c>
      <c r="F154" s="9">
        <v>0</v>
      </c>
      <c r="G154" s="9">
        <v>0</v>
      </c>
      <c r="H154" s="7">
        <f t="shared" si="45"/>
        <v>0</v>
      </c>
      <c r="I154" s="8" t="s">
        <v>318</v>
      </c>
      <c r="J154" s="9">
        <v>665</v>
      </c>
      <c r="K154" s="9">
        <v>4133.6400000000003</v>
      </c>
      <c r="L154" s="9">
        <v>0</v>
      </c>
      <c r="M154" s="9">
        <v>3468.64</v>
      </c>
      <c r="N154" s="7">
        <f t="shared" si="46"/>
        <v>0.16087516087516085</v>
      </c>
      <c r="O154" s="8" t="s">
        <v>318</v>
      </c>
      <c r="P154" s="9">
        <v>4133.6400000000003</v>
      </c>
      <c r="Q154" s="9">
        <v>4133.6400000000003</v>
      </c>
      <c r="R154" s="9">
        <v>0</v>
      </c>
      <c r="S154" s="8" t="s">
        <v>318</v>
      </c>
      <c r="T154" s="9">
        <v>4133.6400000000003</v>
      </c>
      <c r="U154" s="9">
        <v>665</v>
      </c>
      <c r="V154" s="8" t="s">
        <v>318</v>
      </c>
      <c r="W154" s="9">
        <v>0</v>
      </c>
      <c r="X154" s="9">
        <f t="shared" si="49"/>
        <v>665</v>
      </c>
      <c r="Y154" s="9">
        <f t="shared" si="50"/>
        <v>3468.6400000000003</v>
      </c>
      <c r="Z154" s="7">
        <f t="shared" si="47"/>
        <v>0.83912483912483915</v>
      </c>
      <c r="AA154" s="8" t="s">
        <v>318</v>
      </c>
    </row>
    <row r="155" spans="1:27" hidden="1" outlineLevel="1" x14ac:dyDescent="0.25">
      <c r="A155" t="s">
        <v>318</v>
      </c>
      <c r="B155" s="8" t="s">
        <v>318</v>
      </c>
      <c r="C155" s="8" t="s">
        <v>204</v>
      </c>
      <c r="D155" s="9">
        <v>0</v>
      </c>
      <c r="E155" s="9">
        <v>0</v>
      </c>
      <c r="F155" s="9">
        <v>0</v>
      </c>
      <c r="G155" s="9">
        <v>0</v>
      </c>
      <c r="H155" s="7">
        <f t="shared" si="45"/>
        <v>0</v>
      </c>
      <c r="I155" s="8" t="s">
        <v>318</v>
      </c>
      <c r="J155" s="9">
        <v>-91.01</v>
      </c>
      <c r="K155" s="9">
        <v>0</v>
      </c>
      <c r="L155" s="9">
        <v>0</v>
      </c>
      <c r="M155" s="9">
        <v>91.01</v>
      </c>
      <c r="N155" s="7">
        <f t="shared" si="46"/>
        <v>0</v>
      </c>
      <c r="O155" s="8" t="s">
        <v>318</v>
      </c>
      <c r="P155" s="9">
        <v>0</v>
      </c>
      <c r="Q155" s="9">
        <v>0</v>
      </c>
      <c r="R155" s="9">
        <v>0</v>
      </c>
      <c r="S155" s="8" t="s">
        <v>318</v>
      </c>
      <c r="T155" s="9">
        <v>0</v>
      </c>
      <c r="U155" s="9">
        <v>-91.01</v>
      </c>
      <c r="V155" s="8" t="s">
        <v>318</v>
      </c>
      <c r="W155" s="9">
        <v>0</v>
      </c>
      <c r="X155" s="9">
        <f t="shared" si="49"/>
        <v>-91.01</v>
      </c>
      <c r="Y155" s="9">
        <f t="shared" si="50"/>
        <v>91.01</v>
      </c>
      <c r="Z155" s="7">
        <f t="shared" si="47"/>
        <v>0</v>
      </c>
      <c r="AA155" s="8" t="s">
        <v>318</v>
      </c>
    </row>
    <row r="156" spans="1:27" collapsed="1" x14ac:dyDescent="0.25">
      <c r="A156" t="s">
        <v>318</v>
      </c>
      <c r="B156" s="25" t="s">
        <v>212</v>
      </c>
      <c r="C156" s="25"/>
      <c r="D156" s="16">
        <f>SUM(D157:D162)</f>
        <v>596.6</v>
      </c>
      <c r="E156" s="16">
        <f>SUM(E157:E162)</f>
        <v>339.17</v>
      </c>
      <c r="F156" s="16">
        <f>SUM(F157:F162)</f>
        <v>0</v>
      </c>
      <c r="G156" s="16">
        <f>SUM(G157:G162)</f>
        <v>-257.43</v>
      </c>
      <c r="H156" s="17">
        <f t="shared" si="45"/>
        <v>1.7589999115487809</v>
      </c>
      <c r="I156" s="15" t="s">
        <v>318</v>
      </c>
      <c r="J156" s="16">
        <f>SUM(J157:J162)</f>
        <v>18434.099999999999</v>
      </c>
      <c r="K156" s="16">
        <f>SUM(K157:K162)</f>
        <v>11070</v>
      </c>
      <c r="L156" s="16">
        <f>SUM(L157:L162)</f>
        <v>0</v>
      </c>
      <c r="M156" s="16">
        <f>SUM(M157:M162)</f>
        <v>-7364.1</v>
      </c>
      <c r="N156" s="17">
        <f t="shared" si="46"/>
        <v>1.665230352303523</v>
      </c>
      <c r="O156" s="15" t="s">
        <v>318</v>
      </c>
      <c r="P156" s="16">
        <f>SUM(P157:P162)</f>
        <v>10599.64</v>
      </c>
      <c r="Q156" s="16">
        <f>SUM(Q157:Q162)</f>
        <v>11070</v>
      </c>
      <c r="R156" s="16">
        <f>SUM(R157:R162)</f>
        <v>-470.36000000000013</v>
      </c>
      <c r="S156" s="15" t="s">
        <v>318</v>
      </c>
      <c r="T156" s="16">
        <f t="shared" ref="T156:Y156" si="51">SUM(T157:T162)</f>
        <v>11070</v>
      </c>
      <c r="U156" s="16">
        <f t="shared" si="51"/>
        <v>18434.099999999999</v>
      </c>
      <c r="V156" s="16">
        <f t="shared" si="51"/>
        <v>0</v>
      </c>
      <c r="W156" s="16">
        <f t="shared" si="51"/>
        <v>0</v>
      </c>
      <c r="X156" s="16">
        <f t="shared" si="51"/>
        <v>18434.099999999999</v>
      </c>
      <c r="Y156" s="16">
        <f t="shared" si="51"/>
        <v>-7364.1</v>
      </c>
      <c r="Z156" s="17">
        <f t="shared" si="47"/>
        <v>-0.66523035230352312</v>
      </c>
      <c r="AA156" s="16"/>
    </row>
    <row r="157" spans="1:27" hidden="1" outlineLevel="1" x14ac:dyDescent="0.25">
      <c r="A157" t="s">
        <v>318</v>
      </c>
      <c r="B157" s="8" t="s">
        <v>318</v>
      </c>
      <c r="C157" s="8" t="s">
        <v>213</v>
      </c>
      <c r="D157" s="9">
        <v>0</v>
      </c>
      <c r="E157" s="9">
        <v>0</v>
      </c>
      <c r="F157" s="9">
        <v>0</v>
      </c>
      <c r="G157" s="9">
        <v>0</v>
      </c>
      <c r="H157" s="7">
        <f t="shared" si="45"/>
        <v>0</v>
      </c>
      <c r="I157" s="8" t="s">
        <v>318</v>
      </c>
      <c r="J157" s="9">
        <v>9487</v>
      </c>
      <c r="K157" s="9">
        <v>0</v>
      </c>
      <c r="L157" s="9">
        <v>0</v>
      </c>
      <c r="M157" s="9">
        <v>-9487</v>
      </c>
      <c r="N157" s="7">
        <f t="shared" si="46"/>
        <v>0</v>
      </c>
      <c r="O157" s="8" t="s">
        <v>318</v>
      </c>
      <c r="P157" s="9">
        <v>3599.64</v>
      </c>
      <c r="Q157" s="9">
        <v>0</v>
      </c>
      <c r="R157" s="9">
        <v>3599.64</v>
      </c>
      <c r="S157" s="8" t="s">
        <v>318</v>
      </c>
      <c r="T157" s="9">
        <v>0</v>
      </c>
      <c r="U157" s="9">
        <v>9487</v>
      </c>
      <c r="V157" s="8" t="s">
        <v>318</v>
      </c>
      <c r="W157" s="9">
        <v>0</v>
      </c>
      <c r="X157" s="9">
        <f t="shared" ref="X157:X162" si="52">U157+IF(V157 = "", 0, V157)+W157</f>
        <v>9487</v>
      </c>
      <c r="Y157" s="9">
        <f t="shared" ref="Y157:Y162" si="53">T157-X157</f>
        <v>-9487</v>
      </c>
      <c r="Z157" s="7">
        <f t="shared" si="47"/>
        <v>0</v>
      </c>
      <c r="AA157" s="8" t="s">
        <v>318</v>
      </c>
    </row>
    <row r="158" spans="1:27" hidden="1" outlineLevel="1" x14ac:dyDescent="0.25">
      <c r="A158" t="s">
        <v>318</v>
      </c>
      <c r="B158" s="8" t="s">
        <v>318</v>
      </c>
      <c r="C158" s="8" t="s">
        <v>214</v>
      </c>
      <c r="D158" s="9">
        <v>0</v>
      </c>
      <c r="E158" s="9">
        <v>0</v>
      </c>
      <c r="F158" s="9">
        <v>0</v>
      </c>
      <c r="G158" s="9">
        <v>0</v>
      </c>
      <c r="H158" s="7">
        <f t="shared" si="45"/>
        <v>0</v>
      </c>
      <c r="I158" s="8" t="s">
        <v>318</v>
      </c>
      <c r="J158" s="9">
        <v>600.5</v>
      </c>
      <c r="K158" s="9">
        <v>1000</v>
      </c>
      <c r="L158" s="9">
        <v>0</v>
      </c>
      <c r="M158" s="9">
        <v>399.5</v>
      </c>
      <c r="N158" s="7">
        <f t="shared" si="46"/>
        <v>0.60050000000000003</v>
      </c>
      <c r="O158" s="8" t="s">
        <v>318</v>
      </c>
      <c r="P158" s="9">
        <v>1000</v>
      </c>
      <c r="Q158" s="9">
        <v>1000</v>
      </c>
      <c r="R158" s="9">
        <v>0</v>
      </c>
      <c r="S158" s="8" t="s">
        <v>318</v>
      </c>
      <c r="T158" s="9">
        <v>1000</v>
      </c>
      <c r="U158" s="9">
        <v>600.5</v>
      </c>
      <c r="V158" s="8" t="s">
        <v>318</v>
      </c>
      <c r="W158" s="9">
        <v>0</v>
      </c>
      <c r="X158" s="9">
        <f t="shared" si="52"/>
        <v>600.5</v>
      </c>
      <c r="Y158" s="9">
        <f t="shared" si="53"/>
        <v>399.5</v>
      </c>
      <c r="Z158" s="7">
        <f t="shared" si="47"/>
        <v>0.39950000000000002</v>
      </c>
      <c r="AA158" s="8" t="s">
        <v>318</v>
      </c>
    </row>
    <row r="159" spans="1:27" hidden="1" outlineLevel="1" x14ac:dyDescent="0.25">
      <c r="A159" t="s">
        <v>318</v>
      </c>
      <c r="B159" s="8" t="s">
        <v>318</v>
      </c>
      <c r="C159" s="8" t="s">
        <v>220</v>
      </c>
      <c r="D159" s="9">
        <v>0</v>
      </c>
      <c r="E159" s="9">
        <v>339.17</v>
      </c>
      <c r="F159" s="9">
        <v>0</v>
      </c>
      <c r="G159" s="9">
        <v>339.17</v>
      </c>
      <c r="H159" s="7">
        <f t="shared" si="45"/>
        <v>0</v>
      </c>
      <c r="I159" s="8" t="s">
        <v>318</v>
      </c>
      <c r="J159" s="9">
        <v>615</v>
      </c>
      <c r="K159" s="9">
        <v>4070</v>
      </c>
      <c r="L159" s="9">
        <v>0</v>
      </c>
      <c r="M159" s="9">
        <v>3455</v>
      </c>
      <c r="N159" s="7">
        <f t="shared" si="46"/>
        <v>0.15110565110565111</v>
      </c>
      <c r="O159" s="8" t="s">
        <v>318</v>
      </c>
      <c r="P159" s="9">
        <v>0</v>
      </c>
      <c r="Q159" s="9">
        <v>4070</v>
      </c>
      <c r="R159" s="9">
        <v>-4070</v>
      </c>
      <c r="S159" s="8" t="s">
        <v>318</v>
      </c>
      <c r="T159" s="9">
        <v>4070</v>
      </c>
      <c r="U159" s="9">
        <v>615</v>
      </c>
      <c r="V159" s="8" t="s">
        <v>318</v>
      </c>
      <c r="W159" s="9">
        <v>0</v>
      </c>
      <c r="X159" s="9">
        <f t="shared" si="52"/>
        <v>615</v>
      </c>
      <c r="Y159" s="9">
        <f t="shared" si="53"/>
        <v>3455</v>
      </c>
      <c r="Z159" s="7">
        <f t="shared" si="47"/>
        <v>0.84889434889434889</v>
      </c>
      <c r="AA159" s="8" t="s">
        <v>318</v>
      </c>
    </row>
    <row r="160" spans="1:27" hidden="1" outlineLevel="1" x14ac:dyDescent="0.25">
      <c r="A160" t="s">
        <v>318</v>
      </c>
      <c r="B160" s="8" t="s">
        <v>318</v>
      </c>
      <c r="C160" s="8" t="s">
        <v>215</v>
      </c>
      <c r="D160" s="9">
        <v>596.6</v>
      </c>
      <c r="E160" s="9">
        <v>0</v>
      </c>
      <c r="F160" s="9">
        <v>0</v>
      </c>
      <c r="G160" s="9">
        <v>-596.6</v>
      </c>
      <c r="H160" s="7">
        <f t="shared" si="45"/>
        <v>0</v>
      </c>
      <c r="I160" s="8" t="s">
        <v>318</v>
      </c>
      <c r="J160" s="9">
        <v>596.6</v>
      </c>
      <c r="K160" s="9">
        <v>0</v>
      </c>
      <c r="L160" s="9">
        <v>0</v>
      </c>
      <c r="M160" s="9">
        <v>-596.6</v>
      </c>
      <c r="N160" s="7">
        <f t="shared" si="46"/>
        <v>0</v>
      </c>
      <c r="O160" s="8" t="s">
        <v>318</v>
      </c>
      <c r="P160" s="9">
        <v>0</v>
      </c>
      <c r="Q160" s="9">
        <v>0</v>
      </c>
      <c r="R160" s="9">
        <v>0</v>
      </c>
      <c r="S160" s="8" t="s">
        <v>318</v>
      </c>
      <c r="T160" s="9">
        <v>0</v>
      </c>
      <c r="U160" s="9">
        <v>596.6</v>
      </c>
      <c r="V160" s="8" t="s">
        <v>318</v>
      </c>
      <c r="W160" s="9">
        <v>0</v>
      </c>
      <c r="X160" s="9">
        <f t="shared" si="52"/>
        <v>596.6</v>
      </c>
      <c r="Y160" s="9">
        <f t="shared" si="53"/>
        <v>-596.6</v>
      </c>
      <c r="Z160" s="7">
        <f t="shared" si="47"/>
        <v>0</v>
      </c>
      <c r="AA160" s="8" t="s">
        <v>318</v>
      </c>
    </row>
    <row r="161" spans="1:27" hidden="1" outlineLevel="1" x14ac:dyDescent="0.25">
      <c r="A161" t="s">
        <v>318</v>
      </c>
      <c r="B161" s="8" t="s">
        <v>318</v>
      </c>
      <c r="C161" s="8" t="s">
        <v>216</v>
      </c>
      <c r="D161" s="9">
        <v>0</v>
      </c>
      <c r="E161" s="9">
        <v>0</v>
      </c>
      <c r="F161" s="9">
        <v>0</v>
      </c>
      <c r="G161" s="9">
        <v>0</v>
      </c>
      <c r="H161" s="7">
        <f t="shared" si="45"/>
        <v>0</v>
      </c>
      <c r="I161" s="8" t="s">
        <v>318</v>
      </c>
      <c r="J161" s="9">
        <v>6375</v>
      </c>
      <c r="K161" s="9">
        <v>6000</v>
      </c>
      <c r="L161" s="9">
        <v>0</v>
      </c>
      <c r="M161" s="9">
        <v>-375</v>
      </c>
      <c r="N161" s="7">
        <f t="shared" si="46"/>
        <v>1.0625</v>
      </c>
      <c r="O161" s="8" t="s">
        <v>318</v>
      </c>
      <c r="P161" s="9">
        <v>6000</v>
      </c>
      <c r="Q161" s="9">
        <v>6000</v>
      </c>
      <c r="R161" s="9">
        <v>0</v>
      </c>
      <c r="S161" s="8" t="s">
        <v>318</v>
      </c>
      <c r="T161" s="9">
        <v>6000</v>
      </c>
      <c r="U161" s="9">
        <v>6375</v>
      </c>
      <c r="V161" s="8" t="s">
        <v>318</v>
      </c>
      <c r="W161" s="9">
        <v>0</v>
      </c>
      <c r="X161" s="9">
        <f t="shared" si="52"/>
        <v>6375</v>
      </c>
      <c r="Y161" s="9">
        <f t="shared" si="53"/>
        <v>-375</v>
      </c>
      <c r="Z161" s="7">
        <f t="shared" si="47"/>
        <v>-6.25E-2</v>
      </c>
      <c r="AA161" s="8" t="s">
        <v>318</v>
      </c>
    </row>
    <row r="162" spans="1:27" hidden="1" outlineLevel="1" x14ac:dyDescent="0.25">
      <c r="A162" t="s">
        <v>318</v>
      </c>
      <c r="B162" s="8" t="s">
        <v>318</v>
      </c>
      <c r="C162" s="8" t="s">
        <v>218</v>
      </c>
      <c r="D162" s="9">
        <v>0</v>
      </c>
      <c r="E162" s="9">
        <v>0</v>
      </c>
      <c r="F162" s="9">
        <v>0</v>
      </c>
      <c r="G162" s="9">
        <v>0</v>
      </c>
      <c r="H162" s="7">
        <f t="shared" si="45"/>
        <v>0</v>
      </c>
      <c r="I162" s="8" t="s">
        <v>318</v>
      </c>
      <c r="J162" s="9">
        <v>760</v>
      </c>
      <c r="K162" s="9">
        <v>0</v>
      </c>
      <c r="L162" s="9">
        <v>0</v>
      </c>
      <c r="M162" s="9">
        <v>-760</v>
      </c>
      <c r="N162" s="7">
        <f t="shared" si="46"/>
        <v>0</v>
      </c>
      <c r="O162" s="8" t="s">
        <v>318</v>
      </c>
      <c r="P162" s="9">
        <v>0</v>
      </c>
      <c r="Q162" s="9">
        <v>0</v>
      </c>
      <c r="R162" s="9">
        <v>0</v>
      </c>
      <c r="S162" s="8" t="s">
        <v>318</v>
      </c>
      <c r="T162" s="9">
        <v>0</v>
      </c>
      <c r="U162" s="9">
        <v>760</v>
      </c>
      <c r="V162" s="8" t="s">
        <v>318</v>
      </c>
      <c r="W162" s="9">
        <v>0</v>
      </c>
      <c r="X162" s="9">
        <f t="shared" si="52"/>
        <v>760</v>
      </c>
      <c r="Y162" s="9">
        <f t="shared" si="53"/>
        <v>-760</v>
      </c>
      <c r="Z162" s="7">
        <f t="shared" si="47"/>
        <v>0</v>
      </c>
      <c r="AA162" s="8" t="s">
        <v>318</v>
      </c>
    </row>
    <row r="163" spans="1:27" collapsed="1" x14ac:dyDescent="0.25">
      <c r="A163" t="s">
        <v>318</v>
      </c>
      <c r="B163" s="25" t="s">
        <v>222</v>
      </c>
      <c r="C163" s="25"/>
      <c r="D163" s="16">
        <f>SUM(D164:D166)</f>
        <v>0</v>
      </c>
      <c r="E163" s="16">
        <f>SUM(E164:E166)</f>
        <v>300</v>
      </c>
      <c r="F163" s="16">
        <f>SUM(F164:F166)</f>
        <v>0</v>
      </c>
      <c r="G163" s="16">
        <f>SUM(G164:G166)</f>
        <v>300</v>
      </c>
      <c r="H163" s="17">
        <f t="shared" si="45"/>
        <v>0</v>
      </c>
      <c r="I163" s="15" t="s">
        <v>318</v>
      </c>
      <c r="J163" s="16">
        <f>SUM(J164:J166)</f>
        <v>34363</v>
      </c>
      <c r="K163" s="16">
        <f>SUM(K164:K166)</f>
        <v>23300</v>
      </c>
      <c r="L163" s="16">
        <f>SUM(L164:L166)</f>
        <v>0</v>
      </c>
      <c r="M163" s="16">
        <f>SUM(M164:M166)</f>
        <v>-11063</v>
      </c>
      <c r="N163" s="17">
        <f t="shared" si="46"/>
        <v>1.4748068669527896</v>
      </c>
      <c r="O163" s="15" t="s">
        <v>318</v>
      </c>
      <c r="P163" s="16">
        <f>SUM(P164:P166)</f>
        <v>19700</v>
      </c>
      <c r="Q163" s="16">
        <f>SUM(Q164:Q166)</f>
        <v>23300</v>
      </c>
      <c r="R163" s="16">
        <f>SUM(R164:R166)</f>
        <v>-3600</v>
      </c>
      <c r="S163" s="15" t="s">
        <v>318</v>
      </c>
      <c r="T163" s="16">
        <f t="shared" ref="T163:Y163" si="54">SUM(T164:T166)</f>
        <v>23300</v>
      </c>
      <c r="U163" s="16">
        <f t="shared" si="54"/>
        <v>34363</v>
      </c>
      <c r="V163" s="16">
        <f t="shared" si="54"/>
        <v>0</v>
      </c>
      <c r="W163" s="16">
        <f t="shared" si="54"/>
        <v>0</v>
      </c>
      <c r="X163" s="16">
        <f t="shared" si="54"/>
        <v>34363</v>
      </c>
      <c r="Y163" s="16">
        <f t="shared" si="54"/>
        <v>-11063</v>
      </c>
      <c r="Z163" s="17">
        <f t="shared" si="47"/>
        <v>-0.47480686695278967</v>
      </c>
      <c r="AA163" s="16"/>
    </row>
    <row r="164" spans="1:27" hidden="1" outlineLevel="1" x14ac:dyDescent="0.25">
      <c r="A164" t="s">
        <v>318</v>
      </c>
      <c r="B164" s="8" t="s">
        <v>318</v>
      </c>
      <c r="C164" s="8" t="s">
        <v>223</v>
      </c>
      <c r="D164" s="9">
        <v>0</v>
      </c>
      <c r="E164" s="9">
        <v>0</v>
      </c>
      <c r="F164" s="9">
        <v>0</v>
      </c>
      <c r="G164" s="9">
        <v>0</v>
      </c>
      <c r="H164" s="7">
        <f t="shared" si="45"/>
        <v>0</v>
      </c>
      <c r="I164" s="8" t="s">
        <v>318</v>
      </c>
      <c r="J164" s="9">
        <v>4930</v>
      </c>
      <c r="K164" s="9">
        <v>2000</v>
      </c>
      <c r="L164" s="9">
        <v>0</v>
      </c>
      <c r="M164" s="9">
        <v>-2930</v>
      </c>
      <c r="N164" s="7">
        <f t="shared" si="46"/>
        <v>2.4649999999999999</v>
      </c>
      <c r="O164" s="8" t="s">
        <v>318</v>
      </c>
      <c r="P164" s="9">
        <v>2000</v>
      </c>
      <c r="Q164" s="9">
        <v>2000</v>
      </c>
      <c r="R164" s="9">
        <v>0</v>
      </c>
      <c r="S164" s="8" t="s">
        <v>318</v>
      </c>
      <c r="T164" s="9">
        <v>2000</v>
      </c>
      <c r="U164" s="9">
        <v>4930</v>
      </c>
      <c r="V164" s="8" t="s">
        <v>318</v>
      </c>
      <c r="W164" s="9">
        <v>0</v>
      </c>
      <c r="X164" s="9">
        <f>U164+IF(V164 = "", 0, V164)+W164</f>
        <v>4930</v>
      </c>
      <c r="Y164" s="9">
        <f>T164-X164</f>
        <v>-2930</v>
      </c>
      <c r="Z164" s="7">
        <f t="shared" si="47"/>
        <v>-1.4650000000000001</v>
      </c>
      <c r="AA164" s="8" t="s">
        <v>318</v>
      </c>
    </row>
    <row r="165" spans="1:27" hidden="1" outlineLevel="1" x14ac:dyDescent="0.25">
      <c r="A165" t="s">
        <v>318</v>
      </c>
      <c r="B165" s="8" t="s">
        <v>318</v>
      </c>
      <c r="C165" s="8" t="s">
        <v>224</v>
      </c>
      <c r="D165" s="9">
        <v>0</v>
      </c>
      <c r="E165" s="9">
        <v>0</v>
      </c>
      <c r="F165" s="9">
        <v>0</v>
      </c>
      <c r="G165" s="9">
        <v>0</v>
      </c>
      <c r="H165" s="7">
        <f t="shared" si="45"/>
        <v>0</v>
      </c>
      <c r="I165" s="8" t="s">
        <v>318</v>
      </c>
      <c r="J165" s="9">
        <v>26137.5</v>
      </c>
      <c r="K165" s="9">
        <v>16700</v>
      </c>
      <c r="L165" s="9">
        <v>0</v>
      </c>
      <c r="M165" s="9">
        <v>-9437.5</v>
      </c>
      <c r="N165" s="7">
        <f t="shared" si="46"/>
        <v>1.5651197604790419</v>
      </c>
      <c r="O165" s="8" t="s">
        <v>318</v>
      </c>
      <c r="P165" s="9">
        <v>16700</v>
      </c>
      <c r="Q165" s="9">
        <v>16700</v>
      </c>
      <c r="R165" s="9">
        <v>0</v>
      </c>
      <c r="S165" s="8" t="s">
        <v>318</v>
      </c>
      <c r="T165" s="9">
        <v>16700</v>
      </c>
      <c r="U165" s="9">
        <v>26137.5</v>
      </c>
      <c r="V165" s="8" t="s">
        <v>318</v>
      </c>
      <c r="W165" s="9">
        <v>0</v>
      </c>
      <c r="X165" s="9">
        <f>U165+IF(V165 = "", 0, V165)+W165</f>
        <v>26137.5</v>
      </c>
      <c r="Y165" s="9">
        <f>T165-X165</f>
        <v>-9437.5</v>
      </c>
      <c r="Z165" s="7">
        <f t="shared" si="47"/>
        <v>-0.56511976047904189</v>
      </c>
      <c r="AA165" s="8" t="s">
        <v>318</v>
      </c>
    </row>
    <row r="166" spans="1:27" hidden="1" outlineLevel="1" x14ac:dyDescent="0.25">
      <c r="A166" t="s">
        <v>318</v>
      </c>
      <c r="B166" s="8" t="s">
        <v>318</v>
      </c>
      <c r="C166" s="8" t="s">
        <v>225</v>
      </c>
      <c r="D166" s="9">
        <v>0</v>
      </c>
      <c r="E166" s="9">
        <v>300</v>
      </c>
      <c r="F166" s="9">
        <v>0</v>
      </c>
      <c r="G166" s="9">
        <v>300</v>
      </c>
      <c r="H166" s="7">
        <f t="shared" si="45"/>
        <v>0</v>
      </c>
      <c r="I166" s="8" t="s">
        <v>318</v>
      </c>
      <c r="J166" s="9">
        <v>3295.5</v>
      </c>
      <c r="K166" s="9">
        <v>4600</v>
      </c>
      <c r="L166" s="9">
        <v>0</v>
      </c>
      <c r="M166" s="9">
        <v>1304.5</v>
      </c>
      <c r="N166" s="7">
        <f t="shared" si="46"/>
        <v>0.71641304347826085</v>
      </c>
      <c r="O166" s="8" t="s">
        <v>318</v>
      </c>
      <c r="P166" s="9">
        <v>1000</v>
      </c>
      <c r="Q166" s="9">
        <v>4600</v>
      </c>
      <c r="R166" s="9">
        <v>-3600</v>
      </c>
      <c r="S166" s="8" t="s">
        <v>318</v>
      </c>
      <c r="T166" s="9">
        <v>4600</v>
      </c>
      <c r="U166" s="9">
        <v>3295.5</v>
      </c>
      <c r="V166" s="8" t="s">
        <v>318</v>
      </c>
      <c r="W166" s="9">
        <v>0</v>
      </c>
      <c r="X166" s="9">
        <f>U166+IF(V166 = "", 0, V166)+W166</f>
        <v>3295.5</v>
      </c>
      <c r="Y166" s="9">
        <f>T166-X166</f>
        <v>1304.5</v>
      </c>
      <c r="Z166" s="7">
        <f t="shared" si="47"/>
        <v>0.28358695652173915</v>
      </c>
      <c r="AA166" s="8" t="s">
        <v>318</v>
      </c>
    </row>
    <row r="167" spans="1:27" collapsed="1" x14ac:dyDescent="0.25">
      <c r="A167" t="s">
        <v>318</v>
      </c>
      <c r="B167" s="25" t="s">
        <v>228</v>
      </c>
      <c r="C167" s="25"/>
      <c r="D167" s="16">
        <f>SUM(D168:D172)</f>
        <v>5407.79</v>
      </c>
      <c r="E167" s="16">
        <f>SUM(E168:E172)</f>
        <v>57</v>
      </c>
      <c r="F167" s="16">
        <f>SUM(F168:F172)</f>
        <v>0</v>
      </c>
      <c r="G167" s="16">
        <f>SUM(G168:G172)</f>
        <v>-5350.79</v>
      </c>
      <c r="H167" s="17">
        <f t="shared" si="45"/>
        <v>94.873508771929821</v>
      </c>
      <c r="I167" s="15" t="s">
        <v>318</v>
      </c>
      <c r="J167" s="16">
        <f>SUM(J168:J172)</f>
        <v>21389.81</v>
      </c>
      <c r="K167" s="16">
        <f>SUM(K168:K172)</f>
        <v>18525.349999999999</v>
      </c>
      <c r="L167" s="16">
        <f>SUM(L168:L172)</f>
        <v>0</v>
      </c>
      <c r="M167" s="16">
        <f>SUM(M168:M172)</f>
        <v>-2864.46</v>
      </c>
      <c r="N167" s="17">
        <f t="shared" si="46"/>
        <v>1.1546237992804456</v>
      </c>
      <c r="O167" s="15" t="s">
        <v>318</v>
      </c>
      <c r="P167" s="16">
        <f>SUM(P168:P172)</f>
        <v>18673.52</v>
      </c>
      <c r="Q167" s="16">
        <f>SUM(Q168:Q172)</f>
        <v>18525.349999999999</v>
      </c>
      <c r="R167" s="16">
        <f>SUM(R168:R172)</f>
        <v>148.16999999999999</v>
      </c>
      <c r="S167" s="15" t="s">
        <v>318</v>
      </c>
      <c r="T167" s="16">
        <f t="shared" ref="T167:Y167" si="55">SUM(T168:T172)</f>
        <v>18525.349999999999</v>
      </c>
      <c r="U167" s="16">
        <f t="shared" si="55"/>
        <v>21389.81</v>
      </c>
      <c r="V167" s="16">
        <f t="shared" si="55"/>
        <v>0</v>
      </c>
      <c r="W167" s="16">
        <f t="shared" si="55"/>
        <v>0</v>
      </c>
      <c r="X167" s="16">
        <f t="shared" si="55"/>
        <v>21389.81</v>
      </c>
      <c r="Y167" s="16">
        <f t="shared" si="55"/>
        <v>-2864.4600000000009</v>
      </c>
      <c r="Z167" s="17">
        <f t="shared" si="47"/>
        <v>-0.15462379928044551</v>
      </c>
      <c r="AA167" s="16"/>
    </row>
    <row r="168" spans="1:27" hidden="1" outlineLevel="1" x14ac:dyDescent="0.25">
      <c r="A168" t="s">
        <v>318</v>
      </c>
      <c r="B168" s="8" t="s">
        <v>318</v>
      </c>
      <c r="C168" s="8" t="s">
        <v>229</v>
      </c>
      <c r="D168" s="9">
        <v>0</v>
      </c>
      <c r="E168" s="9">
        <v>0</v>
      </c>
      <c r="F168" s="9">
        <v>0</v>
      </c>
      <c r="G168" s="9">
        <v>0</v>
      </c>
      <c r="H168" s="7">
        <f t="shared" si="45"/>
        <v>0</v>
      </c>
      <c r="I168" s="8" t="s">
        <v>318</v>
      </c>
      <c r="J168" s="9">
        <v>62.39</v>
      </c>
      <c r="K168" s="9">
        <v>0</v>
      </c>
      <c r="L168" s="9">
        <v>0</v>
      </c>
      <c r="M168" s="9">
        <v>-62.39</v>
      </c>
      <c r="N168" s="7">
        <f t="shared" si="46"/>
        <v>0</v>
      </c>
      <c r="O168" s="8" t="s">
        <v>318</v>
      </c>
      <c r="P168" s="9">
        <v>0</v>
      </c>
      <c r="Q168" s="9">
        <v>0</v>
      </c>
      <c r="R168" s="9">
        <v>0</v>
      </c>
      <c r="S168" s="8" t="s">
        <v>318</v>
      </c>
      <c r="T168" s="9">
        <v>0</v>
      </c>
      <c r="U168" s="9">
        <v>62.39</v>
      </c>
      <c r="V168" s="8" t="s">
        <v>318</v>
      </c>
      <c r="W168" s="9">
        <v>0</v>
      </c>
      <c r="X168" s="9">
        <f>U168+IF(V168 = "", 0, V168)+W168</f>
        <v>62.39</v>
      </c>
      <c r="Y168" s="9">
        <f>T168-X168</f>
        <v>-62.39</v>
      </c>
      <c r="Z168" s="7">
        <f t="shared" si="47"/>
        <v>0</v>
      </c>
      <c r="AA168" s="8" t="s">
        <v>318</v>
      </c>
    </row>
    <row r="169" spans="1:27" hidden="1" outlineLevel="1" x14ac:dyDescent="0.25">
      <c r="A169" t="s">
        <v>318</v>
      </c>
      <c r="B169" s="8" t="s">
        <v>318</v>
      </c>
      <c r="C169" s="8" t="s">
        <v>230</v>
      </c>
      <c r="D169" s="9">
        <v>0</v>
      </c>
      <c r="E169" s="9">
        <v>0</v>
      </c>
      <c r="F169" s="9">
        <v>0</v>
      </c>
      <c r="G169" s="9">
        <v>0</v>
      </c>
      <c r="H169" s="7">
        <f t="shared" si="45"/>
        <v>0</v>
      </c>
      <c r="I169" s="8" t="s">
        <v>318</v>
      </c>
      <c r="J169" s="9">
        <v>2214.7600000000002</v>
      </c>
      <c r="K169" s="9">
        <v>2000</v>
      </c>
      <c r="L169" s="9">
        <v>0</v>
      </c>
      <c r="M169" s="9">
        <v>-214.76</v>
      </c>
      <c r="N169" s="7">
        <f t="shared" si="46"/>
        <v>1.10738</v>
      </c>
      <c r="O169" s="8" t="s">
        <v>318</v>
      </c>
      <c r="P169" s="9">
        <v>2000</v>
      </c>
      <c r="Q169" s="9">
        <v>2000</v>
      </c>
      <c r="R169" s="9">
        <v>0</v>
      </c>
      <c r="S169" s="8" t="s">
        <v>318</v>
      </c>
      <c r="T169" s="9">
        <v>2000</v>
      </c>
      <c r="U169" s="9">
        <v>2214.7600000000002</v>
      </c>
      <c r="V169" s="8" t="s">
        <v>318</v>
      </c>
      <c r="W169" s="9">
        <v>0</v>
      </c>
      <c r="X169" s="9">
        <f>U169+IF(V169 = "", 0, V169)+W169</f>
        <v>2214.7600000000002</v>
      </c>
      <c r="Y169" s="9">
        <f>T169-X169</f>
        <v>-214.76000000000022</v>
      </c>
      <c r="Z169" s="7">
        <f t="shared" si="47"/>
        <v>-0.10738000000000011</v>
      </c>
      <c r="AA169" s="8" t="s">
        <v>318</v>
      </c>
    </row>
    <row r="170" spans="1:27" hidden="1" outlineLevel="1" x14ac:dyDescent="0.25">
      <c r="A170" t="s">
        <v>318</v>
      </c>
      <c r="B170" s="8" t="s">
        <v>318</v>
      </c>
      <c r="C170" s="8" t="s">
        <v>231</v>
      </c>
      <c r="D170" s="9">
        <v>1736.45</v>
      </c>
      <c r="E170" s="9">
        <v>0</v>
      </c>
      <c r="F170" s="9">
        <v>0</v>
      </c>
      <c r="G170" s="9">
        <v>-1736.45</v>
      </c>
      <c r="H170" s="7">
        <f t="shared" ref="H170:H201" si="56">IF(E170&lt;&gt;0, (D170+F170)/E170, 0)</f>
        <v>0</v>
      </c>
      <c r="I170" s="8" t="s">
        <v>318</v>
      </c>
      <c r="J170" s="9">
        <v>3421.56</v>
      </c>
      <c r="K170" s="9">
        <v>2539.42</v>
      </c>
      <c r="L170" s="9">
        <v>0</v>
      </c>
      <c r="M170" s="9">
        <v>-882.14</v>
      </c>
      <c r="N170" s="7">
        <f t="shared" ref="N170:N201" si="57">IF(K170&lt;&gt;0, (J170+L170)/K170, 0)</f>
        <v>1.3473785352560821</v>
      </c>
      <c r="O170" s="8" t="s">
        <v>318</v>
      </c>
      <c r="P170" s="9">
        <v>2539.42</v>
      </c>
      <c r="Q170" s="9">
        <v>2539.42</v>
      </c>
      <c r="R170" s="9">
        <v>0</v>
      </c>
      <c r="S170" s="8" t="s">
        <v>318</v>
      </c>
      <c r="T170" s="9">
        <v>2539.42</v>
      </c>
      <c r="U170" s="9">
        <v>3421.56</v>
      </c>
      <c r="V170" s="8" t="s">
        <v>318</v>
      </c>
      <c r="W170" s="9">
        <v>0</v>
      </c>
      <c r="X170" s="9">
        <f>U170+IF(V170 = "", 0, V170)+W170</f>
        <v>3421.56</v>
      </c>
      <c r="Y170" s="9">
        <f>T170-X170</f>
        <v>-882.13999999999987</v>
      </c>
      <c r="Z170" s="7">
        <f t="shared" ref="Z170:Z201" si="58">IF(T170&lt;&gt;0, Y170/T170, 0)</f>
        <v>-0.34737853525608203</v>
      </c>
      <c r="AA170" s="8" t="s">
        <v>318</v>
      </c>
    </row>
    <row r="171" spans="1:27" hidden="1" outlineLevel="1" x14ac:dyDescent="0.25">
      <c r="A171" t="s">
        <v>318</v>
      </c>
      <c r="B171" s="8" t="s">
        <v>318</v>
      </c>
      <c r="C171" s="8" t="s">
        <v>235</v>
      </c>
      <c r="D171" s="9">
        <v>3671.34</v>
      </c>
      <c r="E171" s="9">
        <v>57</v>
      </c>
      <c r="F171" s="9">
        <v>0</v>
      </c>
      <c r="G171" s="9">
        <v>-3614.34</v>
      </c>
      <c r="H171" s="7">
        <f t="shared" si="56"/>
        <v>64.409473684210525</v>
      </c>
      <c r="I171" s="8" t="s">
        <v>318</v>
      </c>
      <c r="J171" s="9">
        <v>11176.1</v>
      </c>
      <c r="K171" s="9">
        <v>9470.8799999999992</v>
      </c>
      <c r="L171" s="9">
        <v>0</v>
      </c>
      <c r="M171" s="9">
        <v>-1705.22</v>
      </c>
      <c r="N171" s="7">
        <f t="shared" si="57"/>
        <v>1.1800487388711505</v>
      </c>
      <c r="O171" s="8" t="s">
        <v>318</v>
      </c>
      <c r="P171" s="9">
        <v>9619.0499999999993</v>
      </c>
      <c r="Q171" s="9">
        <v>9470.8799999999992</v>
      </c>
      <c r="R171" s="9">
        <v>148.16999999999999</v>
      </c>
      <c r="S171" s="8" t="s">
        <v>318</v>
      </c>
      <c r="T171" s="9">
        <v>9470.8799999999992</v>
      </c>
      <c r="U171" s="9">
        <v>11176.1</v>
      </c>
      <c r="V171" s="8" t="s">
        <v>318</v>
      </c>
      <c r="W171" s="9">
        <v>0</v>
      </c>
      <c r="X171" s="9">
        <f>U171+IF(V171 = "", 0, V171)+W171</f>
        <v>11176.1</v>
      </c>
      <c r="Y171" s="9">
        <f>T171-X171</f>
        <v>-1705.2200000000012</v>
      </c>
      <c r="Z171" s="7">
        <f t="shared" si="58"/>
        <v>-0.18004873887115044</v>
      </c>
      <c r="AA171" s="8" t="s">
        <v>318</v>
      </c>
    </row>
    <row r="172" spans="1:27" hidden="1" outlineLevel="1" x14ac:dyDescent="0.25">
      <c r="A172" t="s">
        <v>318</v>
      </c>
      <c r="B172" s="8" t="s">
        <v>318</v>
      </c>
      <c r="C172" s="8" t="s">
        <v>236</v>
      </c>
      <c r="D172" s="9">
        <v>0</v>
      </c>
      <c r="E172" s="9">
        <v>0</v>
      </c>
      <c r="F172" s="9">
        <v>0</v>
      </c>
      <c r="G172" s="9">
        <v>0</v>
      </c>
      <c r="H172" s="7">
        <f t="shared" si="56"/>
        <v>0</v>
      </c>
      <c r="I172" s="8" t="s">
        <v>318</v>
      </c>
      <c r="J172" s="9">
        <v>4515</v>
      </c>
      <c r="K172" s="9">
        <v>4515.05</v>
      </c>
      <c r="L172" s="9">
        <v>0</v>
      </c>
      <c r="M172" s="9">
        <v>0.05</v>
      </c>
      <c r="N172" s="7">
        <f t="shared" si="57"/>
        <v>0.99998892592551569</v>
      </c>
      <c r="O172" s="8" t="s">
        <v>318</v>
      </c>
      <c r="P172" s="9">
        <v>4515.05</v>
      </c>
      <c r="Q172" s="9">
        <v>4515.05</v>
      </c>
      <c r="R172" s="9">
        <v>0</v>
      </c>
      <c r="S172" s="8" t="s">
        <v>318</v>
      </c>
      <c r="T172" s="9">
        <v>4515.05</v>
      </c>
      <c r="U172" s="9">
        <v>4515</v>
      </c>
      <c r="V172" s="8" t="s">
        <v>318</v>
      </c>
      <c r="W172" s="9">
        <v>0</v>
      </c>
      <c r="X172" s="9">
        <f>U172+IF(V172 = "", 0, V172)+W172</f>
        <v>4515</v>
      </c>
      <c r="Y172" s="9">
        <f>T172-X172</f>
        <v>5.0000000000181899E-2</v>
      </c>
      <c r="Z172" s="7">
        <f t="shared" si="58"/>
        <v>1.1074074484265268E-5</v>
      </c>
      <c r="AA172" s="8" t="s">
        <v>318</v>
      </c>
    </row>
    <row r="173" spans="1:27" collapsed="1" x14ac:dyDescent="0.25">
      <c r="A173" t="s">
        <v>318</v>
      </c>
      <c r="B173" s="25" t="s">
        <v>241</v>
      </c>
      <c r="C173" s="25"/>
      <c r="D173" s="16">
        <f>SUM(D174:D186)</f>
        <v>1670.8600000000001</v>
      </c>
      <c r="E173" s="16">
        <f>SUM(E174:E186)</f>
        <v>47.48</v>
      </c>
      <c r="F173" s="16">
        <f>SUM(F174:F186)</f>
        <v>0</v>
      </c>
      <c r="G173" s="16">
        <f>SUM(G174:G186)</f>
        <v>-1623.38</v>
      </c>
      <c r="H173" s="17">
        <f t="shared" si="56"/>
        <v>35.190817186183658</v>
      </c>
      <c r="I173" s="15" t="s">
        <v>318</v>
      </c>
      <c r="J173" s="16">
        <f>SUM(J174:J186)</f>
        <v>11864.81</v>
      </c>
      <c r="K173" s="16">
        <f>SUM(K174:K186)</f>
        <v>9099.7999999999993</v>
      </c>
      <c r="L173" s="16">
        <f>SUM(L174:L186)</f>
        <v>0</v>
      </c>
      <c r="M173" s="16">
        <f>SUM(M174:M186)</f>
        <v>-2765.0099999999998</v>
      </c>
      <c r="N173" s="17">
        <f t="shared" si="57"/>
        <v>1.3038539308556232</v>
      </c>
      <c r="O173" s="15" t="s">
        <v>318</v>
      </c>
      <c r="P173" s="16">
        <f>SUM(P174:P186)</f>
        <v>11050.25</v>
      </c>
      <c r="Q173" s="16">
        <f>SUM(Q174:Q186)</f>
        <v>9099.7999999999993</v>
      </c>
      <c r="R173" s="16">
        <f>SUM(R174:R186)</f>
        <v>1950.45</v>
      </c>
      <c r="S173" s="15" t="s">
        <v>318</v>
      </c>
      <c r="T173" s="16">
        <f t="shared" ref="T173:Y173" si="59">SUM(T174:T186)</f>
        <v>9099.7999999999993</v>
      </c>
      <c r="U173" s="16">
        <f t="shared" si="59"/>
        <v>11864.81</v>
      </c>
      <c r="V173" s="16">
        <f t="shared" si="59"/>
        <v>0</v>
      </c>
      <c r="W173" s="16">
        <f t="shared" si="59"/>
        <v>0</v>
      </c>
      <c r="X173" s="16">
        <f t="shared" si="59"/>
        <v>11864.81</v>
      </c>
      <c r="Y173" s="16">
        <f t="shared" si="59"/>
        <v>-2765.0099999999993</v>
      </c>
      <c r="Z173" s="17">
        <f t="shared" si="58"/>
        <v>-0.30385393085562312</v>
      </c>
      <c r="AA173" s="16"/>
    </row>
    <row r="174" spans="1:27" hidden="1" outlineLevel="1" x14ac:dyDescent="0.25">
      <c r="A174" t="s">
        <v>318</v>
      </c>
      <c r="B174" s="8" t="s">
        <v>318</v>
      </c>
      <c r="C174" s="8" t="s">
        <v>242</v>
      </c>
      <c r="D174" s="9">
        <v>0</v>
      </c>
      <c r="E174" s="9">
        <v>0</v>
      </c>
      <c r="F174" s="9">
        <v>0</v>
      </c>
      <c r="G174" s="9">
        <v>0</v>
      </c>
      <c r="H174" s="7">
        <f t="shared" si="56"/>
        <v>0</v>
      </c>
      <c r="I174" s="8" t="s">
        <v>318</v>
      </c>
      <c r="J174" s="9">
        <v>2407.91</v>
      </c>
      <c r="K174" s="9">
        <v>2030</v>
      </c>
      <c r="L174" s="9">
        <v>0</v>
      </c>
      <c r="M174" s="9">
        <v>-377.91</v>
      </c>
      <c r="N174" s="7">
        <f t="shared" si="57"/>
        <v>1.1861625615763547</v>
      </c>
      <c r="O174" s="8" t="s">
        <v>318</v>
      </c>
      <c r="P174" s="9">
        <v>1480.45</v>
      </c>
      <c r="Q174" s="9">
        <v>2030</v>
      </c>
      <c r="R174" s="9">
        <v>-549.54999999999995</v>
      </c>
      <c r="S174" s="8" t="s">
        <v>318</v>
      </c>
      <c r="T174" s="9">
        <v>2030</v>
      </c>
      <c r="U174" s="9">
        <v>2407.91</v>
      </c>
      <c r="V174" s="8" t="s">
        <v>318</v>
      </c>
      <c r="W174" s="9">
        <v>0</v>
      </c>
      <c r="X174" s="9">
        <f t="shared" ref="X174:X186" si="60">U174+IF(V174 = "", 0, V174)+W174</f>
        <v>2407.91</v>
      </c>
      <c r="Y174" s="9">
        <f t="shared" ref="Y174:Y186" si="61">T174-X174</f>
        <v>-377.90999999999985</v>
      </c>
      <c r="Z174" s="7">
        <f t="shared" si="58"/>
        <v>-0.18616256157635461</v>
      </c>
      <c r="AA174" s="8" t="s">
        <v>318</v>
      </c>
    </row>
    <row r="175" spans="1:27" hidden="1" outlineLevel="1" x14ac:dyDescent="0.25">
      <c r="A175" t="s">
        <v>318</v>
      </c>
      <c r="B175" s="8" t="s">
        <v>318</v>
      </c>
      <c r="C175" s="8" t="s">
        <v>243</v>
      </c>
      <c r="D175" s="9">
        <v>0</v>
      </c>
      <c r="E175" s="9">
        <v>0</v>
      </c>
      <c r="F175" s="9">
        <v>0</v>
      </c>
      <c r="G175" s="9">
        <v>0</v>
      </c>
      <c r="H175" s="7">
        <f t="shared" si="56"/>
        <v>0</v>
      </c>
      <c r="I175" s="8" t="s">
        <v>318</v>
      </c>
      <c r="J175" s="9">
        <v>2870</v>
      </c>
      <c r="K175" s="9">
        <v>0</v>
      </c>
      <c r="L175" s="9">
        <v>0</v>
      </c>
      <c r="M175" s="9">
        <v>-2870</v>
      </c>
      <c r="N175" s="7">
        <f t="shared" si="57"/>
        <v>0</v>
      </c>
      <c r="O175" s="8" t="s">
        <v>318</v>
      </c>
      <c r="P175" s="9">
        <v>0</v>
      </c>
      <c r="Q175" s="9">
        <v>0</v>
      </c>
      <c r="R175" s="9">
        <v>0</v>
      </c>
      <c r="S175" s="8" t="s">
        <v>318</v>
      </c>
      <c r="T175" s="9">
        <v>0</v>
      </c>
      <c r="U175" s="9">
        <v>2870</v>
      </c>
      <c r="V175" s="8" t="s">
        <v>318</v>
      </c>
      <c r="W175" s="9">
        <v>0</v>
      </c>
      <c r="X175" s="9">
        <f t="shared" si="60"/>
        <v>2870</v>
      </c>
      <c r="Y175" s="9">
        <f t="shared" si="61"/>
        <v>-2870</v>
      </c>
      <c r="Z175" s="7">
        <f t="shared" si="58"/>
        <v>0</v>
      </c>
      <c r="AA175" s="8" t="s">
        <v>318</v>
      </c>
    </row>
    <row r="176" spans="1:27" hidden="1" outlineLevel="1" x14ac:dyDescent="0.25">
      <c r="A176" t="s">
        <v>318</v>
      </c>
      <c r="B176" s="8" t="s">
        <v>318</v>
      </c>
      <c r="C176" s="8" t="s">
        <v>244</v>
      </c>
      <c r="D176" s="9">
        <v>0</v>
      </c>
      <c r="E176" s="9">
        <v>0</v>
      </c>
      <c r="F176" s="9">
        <v>0</v>
      </c>
      <c r="G176" s="9">
        <v>0</v>
      </c>
      <c r="H176" s="7">
        <f t="shared" si="56"/>
        <v>0</v>
      </c>
      <c r="I176" s="8" t="s">
        <v>318</v>
      </c>
      <c r="J176" s="9">
        <v>33</v>
      </c>
      <c r="K176" s="9">
        <v>0</v>
      </c>
      <c r="L176" s="9">
        <v>0</v>
      </c>
      <c r="M176" s="9">
        <v>-33</v>
      </c>
      <c r="N176" s="7">
        <f t="shared" si="57"/>
        <v>0</v>
      </c>
      <c r="O176" s="8" t="s">
        <v>318</v>
      </c>
      <c r="P176" s="9">
        <v>0</v>
      </c>
      <c r="Q176" s="9">
        <v>0</v>
      </c>
      <c r="R176" s="9">
        <v>0</v>
      </c>
      <c r="S176" s="8" t="s">
        <v>318</v>
      </c>
      <c r="T176" s="9">
        <v>0</v>
      </c>
      <c r="U176" s="9">
        <v>33</v>
      </c>
      <c r="V176" s="8" t="s">
        <v>318</v>
      </c>
      <c r="W176" s="9">
        <v>0</v>
      </c>
      <c r="X176" s="9">
        <f t="shared" si="60"/>
        <v>33</v>
      </c>
      <c r="Y176" s="9">
        <f t="shared" si="61"/>
        <v>-33</v>
      </c>
      <c r="Z176" s="7">
        <f t="shared" si="58"/>
        <v>0</v>
      </c>
      <c r="AA176" s="8" t="s">
        <v>318</v>
      </c>
    </row>
    <row r="177" spans="1:27" hidden="1" outlineLevel="1" x14ac:dyDescent="0.25">
      <c r="A177" t="s">
        <v>318</v>
      </c>
      <c r="B177" s="8" t="s">
        <v>318</v>
      </c>
      <c r="C177" s="8" t="s">
        <v>245</v>
      </c>
      <c r="D177" s="9">
        <v>540.5</v>
      </c>
      <c r="E177" s="9">
        <v>0</v>
      </c>
      <c r="F177" s="9">
        <v>0</v>
      </c>
      <c r="G177" s="9">
        <v>-540.5</v>
      </c>
      <c r="H177" s="7">
        <f t="shared" si="56"/>
        <v>0</v>
      </c>
      <c r="I177" s="8" t="s">
        <v>318</v>
      </c>
      <c r="J177" s="9">
        <v>2906.73</v>
      </c>
      <c r="K177" s="9">
        <v>3500</v>
      </c>
      <c r="L177" s="9">
        <v>0</v>
      </c>
      <c r="M177" s="9">
        <v>593.27</v>
      </c>
      <c r="N177" s="7">
        <f t="shared" si="57"/>
        <v>0.83049428571428574</v>
      </c>
      <c r="O177" s="8" t="s">
        <v>318</v>
      </c>
      <c r="P177" s="9">
        <v>3000</v>
      </c>
      <c r="Q177" s="9">
        <v>3500</v>
      </c>
      <c r="R177" s="9">
        <v>-500</v>
      </c>
      <c r="S177" s="8" t="s">
        <v>318</v>
      </c>
      <c r="T177" s="9">
        <v>3500</v>
      </c>
      <c r="U177" s="9">
        <v>2906.73</v>
      </c>
      <c r="V177" s="8" t="s">
        <v>318</v>
      </c>
      <c r="W177" s="9">
        <v>0</v>
      </c>
      <c r="X177" s="9">
        <f t="shared" si="60"/>
        <v>2906.73</v>
      </c>
      <c r="Y177" s="9">
        <f t="shared" si="61"/>
        <v>593.27</v>
      </c>
      <c r="Z177" s="7">
        <f t="shared" si="58"/>
        <v>0.16950571428571429</v>
      </c>
      <c r="AA177" s="8" t="s">
        <v>318</v>
      </c>
    </row>
    <row r="178" spans="1:27" hidden="1" outlineLevel="1" x14ac:dyDescent="0.25">
      <c r="A178" t="s">
        <v>318</v>
      </c>
      <c r="B178" s="8" t="s">
        <v>318</v>
      </c>
      <c r="C178" s="8" t="s">
        <v>257</v>
      </c>
      <c r="D178" s="9">
        <v>0</v>
      </c>
      <c r="E178" s="9">
        <v>0</v>
      </c>
      <c r="F178" s="9">
        <v>0</v>
      </c>
      <c r="G178" s="9">
        <v>0</v>
      </c>
      <c r="H178" s="7">
        <f t="shared" si="56"/>
        <v>0</v>
      </c>
      <c r="I178" s="8" t="s">
        <v>318</v>
      </c>
      <c r="J178" s="9">
        <v>0</v>
      </c>
      <c r="K178" s="9">
        <v>0</v>
      </c>
      <c r="L178" s="9">
        <v>0</v>
      </c>
      <c r="M178" s="9">
        <v>0</v>
      </c>
      <c r="N178" s="7">
        <f t="shared" si="57"/>
        <v>0</v>
      </c>
      <c r="O178" s="8" t="s">
        <v>318</v>
      </c>
      <c r="P178" s="9">
        <v>3000</v>
      </c>
      <c r="Q178" s="9">
        <v>0</v>
      </c>
      <c r="R178" s="9">
        <v>3000</v>
      </c>
      <c r="S178" s="8" t="s">
        <v>318</v>
      </c>
      <c r="T178" s="9">
        <v>0</v>
      </c>
      <c r="U178" s="9">
        <v>0</v>
      </c>
      <c r="V178" s="8" t="s">
        <v>318</v>
      </c>
      <c r="W178" s="9">
        <v>0</v>
      </c>
      <c r="X178" s="9">
        <f t="shared" si="60"/>
        <v>0</v>
      </c>
      <c r="Y178" s="9">
        <f t="shared" si="61"/>
        <v>0</v>
      </c>
      <c r="Z178" s="7">
        <f t="shared" si="58"/>
        <v>0</v>
      </c>
      <c r="AA178" s="8" t="s">
        <v>318</v>
      </c>
    </row>
    <row r="179" spans="1:27" hidden="1" outlineLevel="1" x14ac:dyDescent="0.25">
      <c r="A179" t="s">
        <v>318</v>
      </c>
      <c r="B179" s="8" t="s">
        <v>318</v>
      </c>
      <c r="C179" s="8" t="s">
        <v>247</v>
      </c>
      <c r="D179" s="9">
        <v>0</v>
      </c>
      <c r="E179" s="9">
        <v>0</v>
      </c>
      <c r="F179" s="9">
        <v>0</v>
      </c>
      <c r="G179" s="9">
        <v>0</v>
      </c>
      <c r="H179" s="7">
        <f t="shared" si="56"/>
        <v>0</v>
      </c>
      <c r="I179" s="8" t="s">
        <v>318</v>
      </c>
      <c r="J179" s="9">
        <v>14.56</v>
      </c>
      <c r="K179" s="9">
        <v>50</v>
      </c>
      <c r="L179" s="9">
        <v>0</v>
      </c>
      <c r="M179" s="9">
        <v>35.44</v>
      </c>
      <c r="N179" s="7">
        <f t="shared" si="57"/>
        <v>0.29120000000000001</v>
      </c>
      <c r="O179" s="8" t="s">
        <v>318</v>
      </c>
      <c r="P179" s="9">
        <v>50</v>
      </c>
      <c r="Q179" s="9">
        <v>50</v>
      </c>
      <c r="R179" s="9">
        <v>0</v>
      </c>
      <c r="S179" s="8" t="s">
        <v>318</v>
      </c>
      <c r="T179" s="9">
        <v>50</v>
      </c>
      <c r="U179" s="9">
        <v>14.56</v>
      </c>
      <c r="V179" s="8" t="s">
        <v>318</v>
      </c>
      <c r="W179" s="9">
        <v>0</v>
      </c>
      <c r="X179" s="9">
        <f t="shared" si="60"/>
        <v>14.56</v>
      </c>
      <c r="Y179" s="9">
        <f t="shared" si="61"/>
        <v>35.44</v>
      </c>
      <c r="Z179" s="7">
        <f t="shared" si="58"/>
        <v>0.70879999999999999</v>
      </c>
      <c r="AA179" s="8" t="s">
        <v>318</v>
      </c>
    </row>
    <row r="180" spans="1:27" hidden="1" outlineLevel="1" x14ac:dyDescent="0.25">
      <c r="A180" t="s">
        <v>318</v>
      </c>
      <c r="B180" s="8" t="s">
        <v>318</v>
      </c>
      <c r="C180" s="8" t="s">
        <v>248</v>
      </c>
      <c r="D180" s="9">
        <v>30.19</v>
      </c>
      <c r="E180" s="9">
        <v>47.48</v>
      </c>
      <c r="F180" s="9">
        <v>0</v>
      </c>
      <c r="G180" s="9">
        <v>17.29</v>
      </c>
      <c r="H180" s="7">
        <f t="shared" si="56"/>
        <v>0.63584667228306657</v>
      </c>
      <c r="I180" s="8" t="s">
        <v>318</v>
      </c>
      <c r="J180" s="9">
        <v>464.92</v>
      </c>
      <c r="K180" s="9">
        <v>569.79999999999995</v>
      </c>
      <c r="L180" s="9">
        <v>0</v>
      </c>
      <c r="M180" s="9">
        <v>104.88</v>
      </c>
      <c r="N180" s="7">
        <f t="shared" si="57"/>
        <v>0.81593541593541608</v>
      </c>
      <c r="O180" s="8" t="s">
        <v>318</v>
      </c>
      <c r="P180" s="9">
        <v>569.79999999999995</v>
      </c>
      <c r="Q180" s="9">
        <v>569.79999999999995</v>
      </c>
      <c r="R180" s="9">
        <v>0</v>
      </c>
      <c r="S180" s="8" t="s">
        <v>318</v>
      </c>
      <c r="T180" s="9">
        <v>569.79999999999995</v>
      </c>
      <c r="U180" s="9">
        <v>464.92</v>
      </c>
      <c r="V180" s="8" t="s">
        <v>318</v>
      </c>
      <c r="W180" s="9">
        <v>0</v>
      </c>
      <c r="X180" s="9">
        <f t="shared" si="60"/>
        <v>464.92</v>
      </c>
      <c r="Y180" s="9">
        <f t="shared" si="61"/>
        <v>104.87999999999994</v>
      </c>
      <c r="Z180" s="7">
        <f t="shared" si="58"/>
        <v>0.18406458406458398</v>
      </c>
      <c r="AA180" s="8" t="s">
        <v>318</v>
      </c>
    </row>
    <row r="181" spans="1:27" hidden="1" outlineLevel="1" x14ac:dyDescent="0.25">
      <c r="A181" t="s">
        <v>318</v>
      </c>
      <c r="B181" s="8" t="s">
        <v>318</v>
      </c>
      <c r="C181" s="8" t="s">
        <v>255</v>
      </c>
      <c r="D181" s="9">
        <v>17.260000000000002</v>
      </c>
      <c r="E181" s="9">
        <v>0</v>
      </c>
      <c r="F181" s="9">
        <v>0</v>
      </c>
      <c r="G181" s="9">
        <v>-17.260000000000002</v>
      </c>
      <c r="H181" s="7">
        <f t="shared" si="56"/>
        <v>0</v>
      </c>
      <c r="I181" s="8" t="s">
        <v>318</v>
      </c>
      <c r="J181" s="9">
        <v>197.2</v>
      </c>
      <c r="K181" s="9">
        <v>0</v>
      </c>
      <c r="L181" s="9">
        <v>0</v>
      </c>
      <c r="M181" s="9">
        <v>-197.2</v>
      </c>
      <c r="N181" s="7">
        <f t="shared" si="57"/>
        <v>0</v>
      </c>
      <c r="O181" s="8" t="s">
        <v>318</v>
      </c>
      <c r="P181" s="9">
        <v>0</v>
      </c>
      <c r="Q181" s="9">
        <v>0</v>
      </c>
      <c r="R181" s="9">
        <v>0</v>
      </c>
      <c r="S181" s="8" t="s">
        <v>318</v>
      </c>
      <c r="T181" s="9">
        <v>0</v>
      </c>
      <c r="U181" s="9">
        <v>197.2</v>
      </c>
      <c r="V181" s="8" t="s">
        <v>318</v>
      </c>
      <c r="W181" s="9">
        <v>0</v>
      </c>
      <c r="X181" s="9">
        <f t="shared" si="60"/>
        <v>197.2</v>
      </c>
      <c r="Y181" s="9">
        <f t="shared" si="61"/>
        <v>-197.2</v>
      </c>
      <c r="Z181" s="7">
        <f t="shared" si="58"/>
        <v>0</v>
      </c>
      <c r="AA181" s="8" t="s">
        <v>318</v>
      </c>
    </row>
    <row r="182" spans="1:27" hidden="1" outlineLevel="1" x14ac:dyDescent="0.25">
      <c r="A182" t="s">
        <v>318</v>
      </c>
      <c r="B182" s="8" t="s">
        <v>318</v>
      </c>
      <c r="C182" s="8" t="s">
        <v>250</v>
      </c>
      <c r="D182" s="9">
        <v>0</v>
      </c>
      <c r="E182" s="9">
        <v>0</v>
      </c>
      <c r="F182" s="9">
        <v>0</v>
      </c>
      <c r="G182" s="9">
        <v>0</v>
      </c>
      <c r="H182" s="7">
        <f t="shared" si="56"/>
        <v>0</v>
      </c>
      <c r="I182" s="8" t="s">
        <v>318</v>
      </c>
      <c r="J182" s="9">
        <v>-170.54</v>
      </c>
      <c r="K182" s="9">
        <v>0</v>
      </c>
      <c r="L182" s="9">
        <v>0</v>
      </c>
      <c r="M182" s="9">
        <v>170.54</v>
      </c>
      <c r="N182" s="7">
        <f t="shared" si="57"/>
        <v>0</v>
      </c>
      <c r="O182" s="8" t="s">
        <v>318</v>
      </c>
      <c r="P182" s="9">
        <v>0</v>
      </c>
      <c r="Q182" s="9">
        <v>0</v>
      </c>
      <c r="R182" s="9">
        <v>0</v>
      </c>
      <c r="S182" s="8" t="s">
        <v>318</v>
      </c>
      <c r="T182" s="9">
        <v>0</v>
      </c>
      <c r="U182" s="9">
        <v>-170.54</v>
      </c>
      <c r="V182" s="8" t="s">
        <v>318</v>
      </c>
      <c r="W182" s="9">
        <v>0</v>
      </c>
      <c r="X182" s="9">
        <f t="shared" si="60"/>
        <v>-170.54</v>
      </c>
      <c r="Y182" s="9">
        <f t="shared" si="61"/>
        <v>170.54</v>
      </c>
      <c r="Z182" s="7">
        <f t="shared" si="58"/>
        <v>0</v>
      </c>
      <c r="AA182" s="8" t="s">
        <v>318</v>
      </c>
    </row>
    <row r="183" spans="1:27" hidden="1" outlineLevel="1" x14ac:dyDescent="0.25">
      <c r="A183" t="s">
        <v>318</v>
      </c>
      <c r="B183" s="8" t="s">
        <v>318</v>
      </c>
      <c r="C183" s="8" t="s">
        <v>251</v>
      </c>
      <c r="D183" s="9">
        <v>259.10000000000002</v>
      </c>
      <c r="E183" s="9">
        <v>0</v>
      </c>
      <c r="F183" s="9">
        <v>0</v>
      </c>
      <c r="G183" s="9">
        <v>-259.10000000000002</v>
      </c>
      <c r="H183" s="7">
        <f t="shared" si="56"/>
        <v>0</v>
      </c>
      <c r="I183" s="8" t="s">
        <v>318</v>
      </c>
      <c r="J183" s="9">
        <v>781.5</v>
      </c>
      <c r="K183" s="9">
        <v>800</v>
      </c>
      <c r="L183" s="9">
        <v>0</v>
      </c>
      <c r="M183" s="9">
        <v>18.5</v>
      </c>
      <c r="N183" s="7">
        <f t="shared" si="57"/>
        <v>0.97687500000000005</v>
      </c>
      <c r="O183" s="8" t="s">
        <v>318</v>
      </c>
      <c r="P183" s="9">
        <v>800</v>
      </c>
      <c r="Q183" s="9">
        <v>800</v>
      </c>
      <c r="R183" s="9">
        <v>0</v>
      </c>
      <c r="S183" s="8" t="s">
        <v>318</v>
      </c>
      <c r="T183" s="9">
        <v>800</v>
      </c>
      <c r="U183" s="9">
        <v>781.5</v>
      </c>
      <c r="V183" s="8" t="s">
        <v>318</v>
      </c>
      <c r="W183" s="9">
        <v>0</v>
      </c>
      <c r="X183" s="9">
        <f t="shared" si="60"/>
        <v>781.5</v>
      </c>
      <c r="Y183" s="9">
        <f t="shared" si="61"/>
        <v>18.5</v>
      </c>
      <c r="Z183" s="7">
        <f t="shared" si="58"/>
        <v>2.3125E-2</v>
      </c>
      <c r="AA183" s="8" t="s">
        <v>318</v>
      </c>
    </row>
    <row r="184" spans="1:27" hidden="1" outlineLevel="1" x14ac:dyDescent="0.25">
      <c r="A184" t="s">
        <v>318</v>
      </c>
      <c r="B184" s="8" t="s">
        <v>318</v>
      </c>
      <c r="C184" s="8" t="s">
        <v>256</v>
      </c>
      <c r="D184" s="9">
        <v>0</v>
      </c>
      <c r="E184" s="9">
        <v>0</v>
      </c>
      <c r="F184" s="9">
        <v>0</v>
      </c>
      <c r="G184" s="9">
        <v>0</v>
      </c>
      <c r="H184" s="7">
        <f t="shared" si="56"/>
        <v>0</v>
      </c>
      <c r="I184" s="8" t="s">
        <v>318</v>
      </c>
      <c r="J184" s="9">
        <v>1167.44</v>
      </c>
      <c r="K184" s="9">
        <v>0</v>
      </c>
      <c r="L184" s="9">
        <v>0</v>
      </c>
      <c r="M184" s="9">
        <v>-1167.44</v>
      </c>
      <c r="N184" s="7">
        <f t="shared" si="57"/>
        <v>0</v>
      </c>
      <c r="O184" s="8" t="s">
        <v>318</v>
      </c>
      <c r="P184" s="9">
        <v>0</v>
      </c>
      <c r="Q184" s="9">
        <v>0</v>
      </c>
      <c r="R184" s="9">
        <v>0</v>
      </c>
      <c r="S184" s="8" t="s">
        <v>318</v>
      </c>
      <c r="T184" s="9">
        <v>0</v>
      </c>
      <c r="U184" s="9">
        <v>1167.44</v>
      </c>
      <c r="V184" s="8" t="s">
        <v>318</v>
      </c>
      <c r="W184" s="9">
        <v>0</v>
      </c>
      <c r="X184" s="9">
        <f t="shared" si="60"/>
        <v>1167.44</v>
      </c>
      <c r="Y184" s="9">
        <f t="shared" si="61"/>
        <v>-1167.44</v>
      </c>
      <c r="Z184" s="7">
        <f t="shared" si="58"/>
        <v>0</v>
      </c>
      <c r="AA184" s="8" t="s">
        <v>318</v>
      </c>
    </row>
    <row r="185" spans="1:27" hidden="1" outlineLevel="1" x14ac:dyDescent="0.25">
      <c r="A185" t="s">
        <v>318</v>
      </c>
      <c r="B185" s="8" t="s">
        <v>318</v>
      </c>
      <c r="C185" s="8" t="s">
        <v>252</v>
      </c>
      <c r="D185" s="9">
        <v>823.81</v>
      </c>
      <c r="E185" s="9">
        <v>0</v>
      </c>
      <c r="F185" s="9">
        <v>0</v>
      </c>
      <c r="G185" s="9">
        <v>-823.81</v>
      </c>
      <c r="H185" s="7">
        <f t="shared" si="56"/>
        <v>0</v>
      </c>
      <c r="I185" s="8" t="s">
        <v>318</v>
      </c>
      <c r="J185" s="9">
        <v>1047.0899999999999</v>
      </c>
      <c r="K185" s="9">
        <v>1350</v>
      </c>
      <c r="L185" s="9">
        <v>0</v>
      </c>
      <c r="M185" s="9">
        <v>302.91000000000003</v>
      </c>
      <c r="N185" s="7">
        <f t="shared" si="57"/>
        <v>0.77562222222222221</v>
      </c>
      <c r="O185" s="8" t="s">
        <v>318</v>
      </c>
      <c r="P185" s="9">
        <v>1350</v>
      </c>
      <c r="Q185" s="9">
        <v>1350</v>
      </c>
      <c r="R185" s="9">
        <v>0</v>
      </c>
      <c r="S185" s="8" t="s">
        <v>318</v>
      </c>
      <c r="T185" s="9">
        <v>1350</v>
      </c>
      <c r="U185" s="9">
        <v>1047.0899999999999</v>
      </c>
      <c r="V185" s="8" t="s">
        <v>318</v>
      </c>
      <c r="W185" s="9">
        <v>0</v>
      </c>
      <c r="X185" s="9">
        <f t="shared" si="60"/>
        <v>1047.0899999999999</v>
      </c>
      <c r="Y185" s="9">
        <f t="shared" si="61"/>
        <v>302.91000000000008</v>
      </c>
      <c r="Z185" s="7">
        <f t="shared" si="58"/>
        <v>0.22437777777777784</v>
      </c>
      <c r="AA185" s="8" t="s">
        <v>318</v>
      </c>
    </row>
    <row r="186" spans="1:27" hidden="1" outlineLevel="1" x14ac:dyDescent="0.25">
      <c r="A186" t="s">
        <v>318</v>
      </c>
      <c r="B186" s="8" t="s">
        <v>318</v>
      </c>
      <c r="C186" s="8" t="s">
        <v>259</v>
      </c>
      <c r="D186" s="9">
        <v>0</v>
      </c>
      <c r="E186" s="9">
        <v>0</v>
      </c>
      <c r="F186" s="9">
        <v>0</v>
      </c>
      <c r="G186" s="9">
        <v>0</v>
      </c>
      <c r="H186" s="7">
        <f t="shared" si="56"/>
        <v>0</v>
      </c>
      <c r="I186" s="8" t="s">
        <v>318</v>
      </c>
      <c r="J186" s="9">
        <v>145</v>
      </c>
      <c r="K186" s="9">
        <v>800</v>
      </c>
      <c r="L186" s="9">
        <v>0</v>
      </c>
      <c r="M186" s="9">
        <v>655</v>
      </c>
      <c r="N186" s="7">
        <f t="shared" si="57"/>
        <v>0.18124999999999999</v>
      </c>
      <c r="O186" s="8" t="s">
        <v>318</v>
      </c>
      <c r="P186" s="9">
        <v>800</v>
      </c>
      <c r="Q186" s="9">
        <v>800</v>
      </c>
      <c r="R186" s="9">
        <v>0</v>
      </c>
      <c r="S186" s="8" t="s">
        <v>318</v>
      </c>
      <c r="T186" s="9">
        <v>800</v>
      </c>
      <c r="U186" s="9">
        <v>145</v>
      </c>
      <c r="V186" s="8" t="s">
        <v>318</v>
      </c>
      <c r="W186" s="9">
        <v>0</v>
      </c>
      <c r="X186" s="9">
        <f t="shared" si="60"/>
        <v>145</v>
      </c>
      <c r="Y186" s="9">
        <f t="shared" si="61"/>
        <v>655</v>
      </c>
      <c r="Z186" s="7">
        <f t="shared" si="58"/>
        <v>0.81874999999999998</v>
      </c>
      <c r="AA186" s="8" t="s">
        <v>318</v>
      </c>
    </row>
    <row r="187" spans="1:27" collapsed="1" x14ac:dyDescent="0.25">
      <c r="A187" t="s">
        <v>318</v>
      </c>
      <c r="B187" s="25" t="s">
        <v>271</v>
      </c>
      <c r="C187" s="25"/>
      <c r="D187" s="16">
        <f>SUM(D188:D198)</f>
        <v>5465.87</v>
      </c>
      <c r="E187" s="16">
        <f>SUM(E188:E198)</f>
        <v>650.53</v>
      </c>
      <c r="F187" s="16">
        <f>SUM(F188:F198)</f>
        <v>0</v>
      </c>
      <c r="G187" s="16">
        <f>SUM(G188:G198)</f>
        <v>-4815.34</v>
      </c>
      <c r="H187" s="17">
        <f t="shared" si="56"/>
        <v>8.4021797611178588</v>
      </c>
      <c r="I187" s="15" t="s">
        <v>318</v>
      </c>
      <c r="J187" s="16">
        <f>SUM(J188:J198)</f>
        <v>31334.58</v>
      </c>
      <c r="K187" s="16">
        <f>SUM(K188:K198)</f>
        <v>32004.869999999995</v>
      </c>
      <c r="L187" s="16">
        <f>SUM(L188:L198)</f>
        <v>0</v>
      </c>
      <c r="M187" s="16">
        <f>SUM(M188:M198)</f>
        <v>670.29000000000042</v>
      </c>
      <c r="N187" s="17">
        <f t="shared" si="57"/>
        <v>0.9790566248199104</v>
      </c>
      <c r="O187" s="15" t="s">
        <v>318</v>
      </c>
      <c r="P187" s="16">
        <f>SUM(P188:P198)</f>
        <v>25996.57</v>
      </c>
      <c r="Q187" s="16">
        <f>SUM(Q188:Q198)</f>
        <v>32004.869999999995</v>
      </c>
      <c r="R187" s="16">
        <f>SUM(R188:R198)</f>
        <v>-6008.3</v>
      </c>
      <c r="S187" s="15" t="s">
        <v>318</v>
      </c>
      <c r="T187" s="16">
        <f t="shared" ref="T187:Y187" si="62">SUM(T188:T198)</f>
        <v>32004.869999999995</v>
      </c>
      <c r="U187" s="16">
        <f t="shared" si="62"/>
        <v>31334.58</v>
      </c>
      <c r="V187" s="16">
        <f t="shared" si="62"/>
        <v>0</v>
      </c>
      <c r="W187" s="16">
        <f t="shared" si="62"/>
        <v>0</v>
      </c>
      <c r="X187" s="16">
        <f t="shared" si="62"/>
        <v>31334.58</v>
      </c>
      <c r="Y187" s="16">
        <f t="shared" si="62"/>
        <v>670.2899999999986</v>
      </c>
      <c r="Z187" s="17">
        <f t="shared" si="58"/>
        <v>2.0943375180089738E-2</v>
      </c>
      <c r="AA187" s="16"/>
    </row>
    <row r="188" spans="1:27" hidden="1" outlineLevel="1" x14ac:dyDescent="0.25">
      <c r="A188" t="s">
        <v>318</v>
      </c>
      <c r="B188" s="8" t="s">
        <v>318</v>
      </c>
      <c r="C188" s="8" t="s">
        <v>272</v>
      </c>
      <c r="D188" s="9">
        <v>70.2</v>
      </c>
      <c r="E188" s="9">
        <v>0</v>
      </c>
      <c r="F188" s="9">
        <v>0</v>
      </c>
      <c r="G188" s="9">
        <v>-70.2</v>
      </c>
      <c r="H188" s="7">
        <f t="shared" si="56"/>
        <v>0</v>
      </c>
      <c r="I188" s="8" t="s">
        <v>318</v>
      </c>
      <c r="J188" s="9">
        <v>1772.63</v>
      </c>
      <c r="K188" s="9">
        <v>1742</v>
      </c>
      <c r="L188" s="9">
        <v>0</v>
      </c>
      <c r="M188" s="9">
        <v>-30.63</v>
      </c>
      <c r="N188" s="7">
        <f t="shared" si="57"/>
        <v>1.0175832376578646</v>
      </c>
      <c r="O188" s="8" t="s">
        <v>318</v>
      </c>
      <c r="P188" s="9">
        <v>1742</v>
      </c>
      <c r="Q188" s="9">
        <v>1742</v>
      </c>
      <c r="R188" s="9">
        <v>0</v>
      </c>
      <c r="S188" s="8" t="s">
        <v>318</v>
      </c>
      <c r="T188" s="9">
        <v>1742</v>
      </c>
      <c r="U188" s="9">
        <v>1772.63</v>
      </c>
      <c r="V188" s="8" t="s">
        <v>318</v>
      </c>
      <c r="W188" s="9">
        <v>0</v>
      </c>
      <c r="X188" s="9">
        <f t="shared" ref="X188:X198" si="63">U188+IF(V188 = "", 0, V188)+W188</f>
        <v>1772.63</v>
      </c>
      <c r="Y188" s="9">
        <f t="shared" ref="Y188:Y198" si="64">T188-X188</f>
        <v>-30.630000000000109</v>
      </c>
      <c r="Z188" s="7">
        <f t="shared" si="58"/>
        <v>-1.7583237657864587E-2</v>
      </c>
      <c r="AA188" s="8" t="s">
        <v>318</v>
      </c>
    </row>
    <row r="189" spans="1:27" hidden="1" outlineLevel="1" x14ac:dyDescent="0.25">
      <c r="A189" t="s">
        <v>318</v>
      </c>
      <c r="B189" s="8" t="s">
        <v>318</v>
      </c>
      <c r="C189" s="8" t="s">
        <v>273</v>
      </c>
      <c r="D189" s="9">
        <v>210</v>
      </c>
      <c r="E189" s="9">
        <v>278.87</v>
      </c>
      <c r="F189" s="9">
        <v>0</v>
      </c>
      <c r="G189" s="9">
        <v>68.87</v>
      </c>
      <c r="H189" s="7">
        <f t="shared" si="56"/>
        <v>0.75303905045361641</v>
      </c>
      <c r="I189" s="8" t="s">
        <v>318</v>
      </c>
      <c r="J189" s="9">
        <v>4327.8</v>
      </c>
      <c r="K189" s="9">
        <v>3631.31</v>
      </c>
      <c r="L189" s="9">
        <v>0</v>
      </c>
      <c r="M189" s="9">
        <v>-696.49</v>
      </c>
      <c r="N189" s="7">
        <f t="shared" si="57"/>
        <v>1.1918013058648258</v>
      </c>
      <c r="O189" s="8" t="s">
        <v>318</v>
      </c>
      <c r="P189" s="9">
        <v>987.31</v>
      </c>
      <c r="Q189" s="9">
        <v>3631.31</v>
      </c>
      <c r="R189" s="9">
        <v>-2644</v>
      </c>
      <c r="S189" s="8" t="s">
        <v>318</v>
      </c>
      <c r="T189" s="9">
        <v>3631.31</v>
      </c>
      <c r="U189" s="9">
        <v>4327.8</v>
      </c>
      <c r="V189" s="8" t="s">
        <v>318</v>
      </c>
      <c r="W189" s="9">
        <v>0</v>
      </c>
      <c r="X189" s="9">
        <f t="shared" si="63"/>
        <v>4327.8</v>
      </c>
      <c r="Y189" s="9">
        <f t="shared" si="64"/>
        <v>-696.49000000000024</v>
      </c>
      <c r="Z189" s="7">
        <f t="shared" si="58"/>
        <v>-0.19180130586482572</v>
      </c>
      <c r="AA189" s="8" t="s">
        <v>318</v>
      </c>
    </row>
    <row r="190" spans="1:27" hidden="1" outlineLevel="1" x14ac:dyDescent="0.25">
      <c r="A190" t="s">
        <v>318</v>
      </c>
      <c r="B190" s="8" t="s">
        <v>318</v>
      </c>
      <c r="C190" s="8" t="s">
        <v>274</v>
      </c>
      <c r="D190" s="9">
        <v>0</v>
      </c>
      <c r="E190" s="9">
        <v>0</v>
      </c>
      <c r="F190" s="9">
        <v>0</v>
      </c>
      <c r="G190" s="9">
        <v>0</v>
      </c>
      <c r="H190" s="7">
        <f t="shared" si="56"/>
        <v>0</v>
      </c>
      <c r="I190" s="8" t="s">
        <v>318</v>
      </c>
      <c r="J190" s="9">
        <v>11724.45</v>
      </c>
      <c r="K190" s="9">
        <v>11364</v>
      </c>
      <c r="L190" s="9">
        <v>0</v>
      </c>
      <c r="M190" s="9">
        <v>-360.45</v>
      </c>
      <c r="N190" s="7">
        <f t="shared" si="57"/>
        <v>1.0317185850052799</v>
      </c>
      <c r="O190" s="8" t="s">
        <v>318</v>
      </c>
      <c r="P190" s="9">
        <v>8099.7</v>
      </c>
      <c r="Q190" s="9">
        <v>11364</v>
      </c>
      <c r="R190" s="9">
        <v>-3264.3</v>
      </c>
      <c r="S190" s="8" t="s">
        <v>318</v>
      </c>
      <c r="T190" s="9">
        <v>11364</v>
      </c>
      <c r="U190" s="9">
        <v>11724.45</v>
      </c>
      <c r="V190" s="8" t="s">
        <v>318</v>
      </c>
      <c r="W190" s="9">
        <v>0</v>
      </c>
      <c r="X190" s="9">
        <f t="shared" si="63"/>
        <v>11724.45</v>
      </c>
      <c r="Y190" s="9">
        <f t="shared" si="64"/>
        <v>-360.45000000000073</v>
      </c>
      <c r="Z190" s="7">
        <f t="shared" si="58"/>
        <v>-3.1718585005279895E-2</v>
      </c>
      <c r="AA190" s="8" t="s">
        <v>318</v>
      </c>
    </row>
    <row r="191" spans="1:27" hidden="1" outlineLevel="1" x14ac:dyDescent="0.25">
      <c r="A191" t="s">
        <v>318</v>
      </c>
      <c r="B191" s="8" t="s">
        <v>318</v>
      </c>
      <c r="C191" s="8" t="s">
        <v>275</v>
      </c>
      <c r="D191" s="9">
        <v>3960</v>
      </c>
      <c r="E191" s="9">
        <v>83.33</v>
      </c>
      <c r="F191" s="9">
        <v>0</v>
      </c>
      <c r="G191" s="9">
        <v>-3876.67</v>
      </c>
      <c r="H191" s="7">
        <f t="shared" si="56"/>
        <v>47.521900876035041</v>
      </c>
      <c r="I191" s="8" t="s">
        <v>318</v>
      </c>
      <c r="J191" s="9">
        <v>4960</v>
      </c>
      <c r="K191" s="9">
        <v>1000</v>
      </c>
      <c r="L191" s="9">
        <v>0</v>
      </c>
      <c r="M191" s="9">
        <v>-3960</v>
      </c>
      <c r="N191" s="7">
        <f t="shared" si="57"/>
        <v>4.96</v>
      </c>
      <c r="O191" s="8" t="s">
        <v>318</v>
      </c>
      <c r="P191" s="9">
        <v>1000</v>
      </c>
      <c r="Q191" s="9">
        <v>1000</v>
      </c>
      <c r="R191" s="9">
        <v>0</v>
      </c>
      <c r="S191" s="8" t="s">
        <v>318</v>
      </c>
      <c r="T191" s="9">
        <v>1000</v>
      </c>
      <c r="U191" s="9">
        <v>4960</v>
      </c>
      <c r="V191" s="8" t="s">
        <v>318</v>
      </c>
      <c r="W191" s="9">
        <v>0</v>
      </c>
      <c r="X191" s="9">
        <f t="shared" si="63"/>
        <v>4960</v>
      </c>
      <c r="Y191" s="9">
        <f t="shared" si="64"/>
        <v>-3960</v>
      </c>
      <c r="Z191" s="7">
        <f t="shared" si="58"/>
        <v>-3.96</v>
      </c>
      <c r="AA191" s="8" t="s">
        <v>318</v>
      </c>
    </row>
    <row r="192" spans="1:27" hidden="1" outlineLevel="1" x14ac:dyDescent="0.25">
      <c r="A192" t="s">
        <v>318</v>
      </c>
      <c r="B192" s="8" t="s">
        <v>318</v>
      </c>
      <c r="C192" s="8" t="s">
        <v>276</v>
      </c>
      <c r="D192" s="9">
        <v>0</v>
      </c>
      <c r="E192" s="9">
        <v>0</v>
      </c>
      <c r="F192" s="9">
        <v>0</v>
      </c>
      <c r="G192" s="9">
        <v>0</v>
      </c>
      <c r="H192" s="7">
        <f t="shared" si="56"/>
        <v>0</v>
      </c>
      <c r="I192" s="8" t="s">
        <v>318</v>
      </c>
      <c r="J192" s="9">
        <v>0</v>
      </c>
      <c r="K192" s="9">
        <v>233.76</v>
      </c>
      <c r="L192" s="9">
        <v>0</v>
      </c>
      <c r="M192" s="9">
        <v>233.76</v>
      </c>
      <c r="N192" s="7">
        <f t="shared" si="57"/>
        <v>0</v>
      </c>
      <c r="O192" s="8" t="s">
        <v>318</v>
      </c>
      <c r="P192" s="9">
        <v>233.76</v>
      </c>
      <c r="Q192" s="9">
        <v>233.76</v>
      </c>
      <c r="R192" s="9">
        <v>0</v>
      </c>
      <c r="S192" s="8" t="s">
        <v>318</v>
      </c>
      <c r="T192" s="9">
        <v>233.76</v>
      </c>
      <c r="U192" s="9">
        <v>0</v>
      </c>
      <c r="V192" s="8" t="s">
        <v>318</v>
      </c>
      <c r="W192" s="9">
        <v>0</v>
      </c>
      <c r="X192" s="9">
        <f t="shared" si="63"/>
        <v>0</v>
      </c>
      <c r="Y192" s="9">
        <f t="shared" si="64"/>
        <v>233.76</v>
      </c>
      <c r="Z192" s="7">
        <f t="shared" si="58"/>
        <v>1</v>
      </c>
      <c r="AA192" s="8" t="s">
        <v>318</v>
      </c>
    </row>
    <row r="193" spans="1:27" hidden="1" outlineLevel="1" x14ac:dyDescent="0.25">
      <c r="A193" t="s">
        <v>318</v>
      </c>
      <c r="B193" s="8" t="s">
        <v>318</v>
      </c>
      <c r="C193" s="8" t="s">
        <v>277</v>
      </c>
      <c r="D193" s="9">
        <v>0</v>
      </c>
      <c r="E193" s="9">
        <v>0</v>
      </c>
      <c r="F193" s="9">
        <v>0</v>
      </c>
      <c r="G193" s="9">
        <v>0</v>
      </c>
      <c r="H193" s="7">
        <f t="shared" si="56"/>
        <v>0</v>
      </c>
      <c r="I193" s="8" t="s">
        <v>318</v>
      </c>
      <c r="J193" s="9">
        <v>2117</v>
      </c>
      <c r="K193" s="9">
        <v>2592</v>
      </c>
      <c r="L193" s="9">
        <v>0</v>
      </c>
      <c r="M193" s="9">
        <v>475</v>
      </c>
      <c r="N193" s="7">
        <f t="shared" si="57"/>
        <v>0.81674382716049387</v>
      </c>
      <c r="O193" s="8" t="s">
        <v>318</v>
      </c>
      <c r="P193" s="9">
        <v>2592</v>
      </c>
      <c r="Q193" s="9">
        <v>2592</v>
      </c>
      <c r="R193" s="9">
        <v>0</v>
      </c>
      <c r="S193" s="8" t="s">
        <v>318</v>
      </c>
      <c r="T193" s="9">
        <v>2592</v>
      </c>
      <c r="U193" s="9">
        <v>2117</v>
      </c>
      <c r="V193" s="8" t="s">
        <v>318</v>
      </c>
      <c r="W193" s="9">
        <v>0</v>
      </c>
      <c r="X193" s="9">
        <f t="shared" si="63"/>
        <v>2117</v>
      </c>
      <c r="Y193" s="9">
        <f t="shared" si="64"/>
        <v>475</v>
      </c>
      <c r="Z193" s="7">
        <f t="shared" si="58"/>
        <v>0.18325617283950618</v>
      </c>
      <c r="AA193" s="8" t="s">
        <v>318</v>
      </c>
    </row>
    <row r="194" spans="1:27" hidden="1" outlineLevel="1" x14ac:dyDescent="0.25">
      <c r="A194" t="s">
        <v>318</v>
      </c>
      <c r="B194" s="8" t="s">
        <v>318</v>
      </c>
      <c r="C194" s="8" t="s">
        <v>278</v>
      </c>
      <c r="D194" s="9">
        <v>505.67</v>
      </c>
      <c r="E194" s="9">
        <v>288.33</v>
      </c>
      <c r="F194" s="9">
        <v>0</v>
      </c>
      <c r="G194" s="9">
        <v>-217.34</v>
      </c>
      <c r="H194" s="7">
        <f t="shared" si="56"/>
        <v>1.7537890611452156</v>
      </c>
      <c r="I194" s="8" t="s">
        <v>318</v>
      </c>
      <c r="J194" s="9">
        <v>3099.09</v>
      </c>
      <c r="K194" s="9">
        <v>3460</v>
      </c>
      <c r="L194" s="9">
        <v>0</v>
      </c>
      <c r="M194" s="9">
        <v>360.91</v>
      </c>
      <c r="N194" s="7">
        <f t="shared" si="57"/>
        <v>0.8956907514450867</v>
      </c>
      <c r="O194" s="8" t="s">
        <v>318</v>
      </c>
      <c r="P194" s="9">
        <v>3360</v>
      </c>
      <c r="Q194" s="9">
        <v>3460</v>
      </c>
      <c r="R194" s="9">
        <v>-100</v>
      </c>
      <c r="S194" s="8" t="s">
        <v>318</v>
      </c>
      <c r="T194" s="9">
        <v>3460</v>
      </c>
      <c r="U194" s="9">
        <v>3099.09</v>
      </c>
      <c r="V194" s="8" t="s">
        <v>318</v>
      </c>
      <c r="W194" s="9">
        <v>0</v>
      </c>
      <c r="X194" s="9">
        <f t="shared" si="63"/>
        <v>3099.09</v>
      </c>
      <c r="Y194" s="9">
        <f t="shared" si="64"/>
        <v>360.90999999999985</v>
      </c>
      <c r="Z194" s="7">
        <f t="shared" si="58"/>
        <v>0.10430924855491325</v>
      </c>
      <c r="AA194" s="8" t="s">
        <v>318</v>
      </c>
    </row>
    <row r="195" spans="1:27" hidden="1" outlineLevel="1" x14ac:dyDescent="0.25">
      <c r="A195" t="s">
        <v>318</v>
      </c>
      <c r="B195" s="8" t="s">
        <v>318</v>
      </c>
      <c r="C195" s="8" t="s">
        <v>279</v>
      </c>
      <c r="D195" s="9">
        <v>720</v>
      </c>
      <c r="E195" s="9">
        <v>0</v>
      </c>
      <c r="F195" s="9">
        <v>0</v>
      </c>
      <c r="G195" s="9">
        <v>-720</v>
      </c>
      <c r="H195" s="7">
        <f t="shared" si="56"/>
        <v>0</v>
      </c>
      <c r="I195" s="8" t="s">
        <v>318</v>
      </c>
      <c r="J195" s="9">
        <v>2160</v>
      </c>
      <c r="K195" s="9">
        <v>3000</v>
      </c>
      <c r="L195" s="9">
        <v>0</v>
      </c>
      <c r="M195" s="9">
        <v>840</v>
      </c>
      <c r="N195" s="7">
        <f t="shared" si="57"/>
        <v>0.72</v>
      </c>
      <c r="O195" s="8" t="s">
        <v>318</v>
      </c>
      <c r="P195" s="9">
        <v>3000</v>
      </c>
      <c r="Q195" s="9">
        <v>3000</v>
      </c>
      <c r="R195" s="9">
        <v>0</v>
      </c>
      <c r="S195" s="8" t="s">
        <v>318</v>
      </c>
      <c r="T195" s="9">
        <v>3000</v>
      </c>
      <c r="U195" s="9">
        <v>2160</v>
      </c>
      <c r="V195" s="8" t="s">
        <v>318</v>
      </c>
      <c r="W195" s="9">
        <v>0</v>
      </c>
      <c r="X195" s="9">
        <f t="shared" si="63"/>
        <v>2160</v>
      </c>
      <c r="Y195" s="9">
        <f t="shared" si="64"/>
        <v>840</v>
      </c>
      <c r="Z195" s="7">
        <f t="shared" si="58"/>
        <v>0.28000000000000003</v>
      </c>
      <c r="AA195" s="8" t="s">
        <v>318</v>
      </c>
    </row>
    <row r="196" spans="1:27" hidden="1" outlineLevel="1" x14ac:dyDescent="0.25">
      <c r="A196" t="s">
        <v>318</v>
      </c>
      <c r="B196" s="8" t="s">
        <v>318</v>
      </c>
      <c r="C196" s="8" t="s">
        <v>280</v>
      </c>
      <c r="D196" s="9">
        <v>0</v>
      </c>
      <c r="E196" s="9">
        <v>0</v>
      </c>
      <c r="F196" s="9">
        <v>0</v>
      </c>
      <c r="G196" s="9">
        <v>0</v>
      </c>
      <c r="H196" s="7">
        <f t="shared" si="56"/>
        <v>0</v>
      </c>
      <c r="I196" s="8" t="s">
        <v>318</v>
      </c>
      <c r="J196" s="9">
        <v>19.36</v>
      </c>
      <c r="K196" s="9">
        <v>1980</v>
      </c>
      <c r="L196" s="9">
        <v>0</v>
      </c>
      <c r="M196" s="9">
        <v>1960.64</v>
      </c>
      <c r="N196" s="7">
        <f t="shared" si="57"/>
        <v>9.7777777777777776E-3</v>
      </c>
      <c r="O196" s="8" t="s">
        <v>318</v>
      </c>
      <c r="P196" s="9">
        <v>1980</v>
      </c>
      <c r="Q196" s="9">
        <v>1980</v>
      </c>
      <c r="R196" s="9">
        <v>0</v>
      </c>
      <c r="S196" s="8" t="s">
        <v>318</v>
      </c>
      <c r="T196" s="9">
        <v>1980</v>
      </c>
      <c r="U196" s="9">
        <v>19.36</v>
      </c>
      <c r="V196" s="8" t="s">
        <v>318</v>
      </c>
      <c r="W196" s="9">
        <v>0</v>
      </c>
      <c r="X196" s="9">
        <f t="shared" si="63"/>
        <v>19.36</v>
      </c>
      <c r="Y196" s="9">
        <f t="shared" si="64"/>
        <v>1960.64</v>
      </c>
      <c r="Z196" s="7">
        <f t="shared" si="58"/>
        <v>0.99022222222222223</v>
      </c>
      <c r="AA196" s="8" t="s">
        <v>318</v>
      </c>
    </row>
    <row r="197" spans="1:27" hidden="1" outlineLevel="1" x14ac:dyDescent="0.25">
      <c r="A197" t="s">
        <v>318</v>
      </c>
      <c r="B197" s="8" t="s">
        <v>318</v>
      </c>
      <c r="C197" s="8" t="s">
        <v>281</v>
      </c>
      <c r="D197" s="9">
        <v>0</v>
      </c>
      <c r="E197" s="9">
        <v>0</v>
      </c>
      <c r="F197" s="9">
        <v>0</v>
      </c>
      <c r="G197" s="9">
        <v>0</v>
      </c>
      <c r="H197" s="7">
        <f t="shared" si="56"/>
        <v>0</v>
      </c>
      <c r="I197" s="8" t="s">
        <v>318</v>
      </c>
      <c r="J197" s="9">
        <v>0</v>
      </c>
      <c r="K197" s="9">
        <v>1846.8</v>
      </c>
      <c r="L197" s="9">
        <v>0</v>
      </c>
      <c r="M197" s="9">
        <v>1846.8</v>
      </c>
      <c r="N197" s="7">
        <f t="shared" si="57"/>
        <v>0</v>
      </c>
      <c r="O197" s="8" t="s">
        <v>318</v>
      </c>
      <c r="P197" s="9">
        <v>1846.8</v>
      </c>
      <c r="Q197" s="9">
        <v>1846.8</v>
      </c>
      <c r="R197" s="9">
        <v>0</v>
      </c>
      <c r="S197" s="8" t="s">
        <v>318</v>
      </c>
      <c r="T197" s="9">
        <v>1846.8</v>
      </c>
      <c r="U197" s="9">
        <v>0</v>
      </c>
      <c r="V197" s="8" t="s">
        <v>318</v>
      </c>
      <c r="W197" s="9">
        <v>0</v>
      </c>
      <c r="X197" s="9">
        <f t="shared" si="63"/>
        <v>0</v>
      </c>
      <c r="Y197" s="9">
        <f t="shared" si="64"/>
        <v>1846.8</v>
      </c>
      <c r="Z197" s="7">
        <f t="shared" si="58"/>
        <v>1</v>
      </c>
      <c r="AA197" s="8" t="s">
        <v>318</v>
      </c>
    </row>
    <row r="198" spans="1:27" hidden="1" outlineLevel="1" x14ac:dyDescent="0.25">
      <c r="A198" t="s">
        <v>318</v>
      </c>
      <c r="B198" s="8" t="s">
        <v>318</v>
      </c>
      <c r="C198" s="8" t="s">
        <v>282</v>
      </c>
      <c r="D198" s="9">
        <v>0</v>
      </c>
      <c r="E198" s="9">
        <v>0</v>
      </c>
      <c r="F198" s="9">
        <v>0</v>
      </c>
      <c r="G198" s="9">
        <v>0</v>
      </c>
      <c r="H198" s="7">
        <f t="shared" si="56"/>
        <v>0</v>
      </c>
      <c r="I198" s="8" t="s">
        <v>318</v>
      </c>
      <c r="J198" s="9">
        <v>1154.25</v>
      </c>
      <c r="K198" s="9">
        <v>1155</v>
      </c>
      <c r="L198" s="9">
        <v>0</v>
      </c>
      <c r="M198" s="9">
        <v>0.75</v>
      </c>
      <c r="N198" s="7">
        <f t="shared" si="57"/>
        <v>0.99935064935064932</v>
      </c>
      <c r="O198" s="8" t="s">
        <v>318</v>
      </c>
      <c r="P198" s="9">
        <v>1155</v>
      </c>
      <c r="Q198" s="9">
        <v>1155</v>
      </c>
      <c r="R198" s="9">
        <v>0</v>
      </c>
      <c r="S198" s="8" t="s">
        <v>318</v>
      </c>
      <c r="T198" s="9">
        <v>1155</v>
      </c>
      <c r="U198" s="9">
        <v>1154.25</v>
      </c>
      <c r="V198" s="8" t="s">
        <v>318</v>
      </c>
      <c r="W198" s="9">
        <v>0</v>
      </c>
      <c r="X198" s="9">
        <f t="shared" si="63"/>
        <v>1154.25</v>
      </c>
      <c r="Y198" s="9">
        <f t="shared" si="64"/>
        <v>0.75</v>
      </c>
      <c r="Z198" s="7">
        <f t="shared" si="58"/>
        <v>6.4935064935064935E-4</v>
      </c>
      <c r="AA198" s="8" t="s">
        <v>318</v>
      </c>
    </row>
    <row r="199" spans="1:27" collapsed="1" x14ac:dyDescent="0.25">
      <c r="A199" t="s">
        <v>318</v>
      </c>
      <c r="B199" s="25" t="s">
        <v>286</v>
      </c>
      <c r="C199" s="25"/>
      <c r="D199" s="16">
        <f>SUM(D200:D202)</f>
        <v>401.49</v>
      </c>
      <c r="E199" s="16">
        <f>SUM(E200:E202)</f>
        <v>400</v>
      </c>
      <c r="F199" s="16">
        <f>SUM(F200:F202)</f>
        <v>0</v>
      </c>
      <c r="G199" s="16">
        <f>SUM(G200:G202)</f>
        <v>-1.4900000000000091</v>
      </c>
      <c r="H199" s="17">
        <f t="shared" si="56"/>
        <v>1.003725</v>
      </c>
      <c r="I199" s="15" t="s">
        <v>318</v>
      </c>
      <c r="J199" s="16">
        <f>SUM(J200:J202)</f>
        <v>5945.1799999999994</v>
      </c>
      <c r="K199" s="16">
        <f>SUM(K200:K202)</f>
        <v>22365</v>
      </c>
      <c r="L199" s="16">
        <f>SUM(L200:L202)</f>
        <v>0</v>
      </c>
      <c r="M199" s="16">
        <f>SUM(M200:M202)</f>
        <v>16419.82</v>
      </c>
      <c r="N199" s="17">
        <f t="shared" si="57"/>
        <v>0.26582517326179295</v>
      </c>
      <c r="O199" s="15" t="s">
        <v>318</v>
      </c>
      <c r="P199" s="16">
        <f>SUM(P200:P202)</f>
        <v>22065</v>
      </c>
      <c r="Q199" s="16">
        <f>SUM(Q200:Q202)</f>
        <v>22365</v>
      </c>
      <c r="R199" s="16">
        <f>SUM(R200:R202)</f>
        <v>-300</v>
      </c>
      <c r="S199" s="15" t="s">
        <v>318</v>
      </c>
      <c r="T199" s="16">
        <f t="shared" ref="T199:Y199" si="65">SUM(T200:T202)</f>
        <v>22365</v>
      </c>
      <c r="U199" s="16">
        <f t="shared" si="65"/>
        <v>5945.1799999999994</v>
      </c>
      <c r="V199" s="16">
        <f t="shared" si="65"/>
        <v>0</v>
      </c>
      <c r="W199" s="16">
        <f t="shared" si="65"/>
        <v>0</v>
      </c>
      <c r="X199" s="16">
        <f t="shared" si="65"/>
        <v>5945.1799999999994</v>
      </c>
      <c r="Y199" s="16">
        <f t="shared" si="65"/>
        <v>16419.82</v>
      </c>
      <c r="Z199" s="17">
        <f t="shared" si="58"/>
        <v>0.734174826738207</v>
      </c>
      <c r="AA199" s="16"/>
    </row>
    <row r="200" spans="1:27" hidden="1" outlineLevel="1" x14ac:dyDescent="0.25">
      <c r="A200" t="s">
        <v>318</v>
      </c>
      <c r="B200" s="8" t="s">
        <v>318</v>
      </c>
      <c r="C200" s="8" t="s">
        <v>287</v>
      </c>
      <c r="D200" s="9">
        <v>158</v>
      </c>
      <c r="E200" s="9">
        <v>0</v>
      </c>
      <c r="F200" s="9">
        <v>0</v>
      </c>
      <c r="G200" s="9">
        <v>-158</v>
      </c>
      <c r="H200" s="7">
        <f t="shared" si="56"/>
        <v>0</v>
      </c>
      <c r="I200" s="8" t="s">
        <v>318</v>
      </c>
      <c r="J200" s="9">
        <v>8366.56</v>
      </c>
      <c r="K200" s="9">
        <v>17615</v>
      </c>
      <c r="L200" s="9">
        <v>0</v>
      </c>
      <c r="M200" s="9">
        <v>9248.44</v>
      </c>
      <c r="N200" s="7">
        <f t="shared" si="57"/>
        <v>0.47496792506386598</v>
      </c>
      <c r="O200" s="8" t="s">
        <v>318</v>
      </c>
      <c r="P200" s="9">
        <v>17315</v>
      </c>
      <c r="Q200" s="9">
        <v>17615</v>
      </c>
      <c r="R200" s="9">
        <v>-300</v>
      </c>
      <c r="S200" s="8" t="s">
        <v>318</v>
      </c>
      <c r="T200" s="9">
        <v>17615</v>
      </c>
      <c r="U200" s="9">
        <v>8366.56</v>
      </c>
      <c r="V200" s="8" t="s">
        <v>318</v>
      </c>
      <c r="W200" s="9">
        <v>0</v>
      </c>
      <c r="X200" s="9">
        <f>U200+IF(V200 = "", 0, V200)+W200</f>
        <v>8366.56</v>
      </c>
      <c r="Y200" s="9">
        <f>T200-X200</f>
        <v>9248.44</v>
      </c>
      <c r="Z200" s="7">
        <f t="shared" si="58"/>
        <v>0.52503207493613402</v>
      </c>
      <c r="AA200" s="8" t="s">
        <v>318</v>
      </c>
    </row>
    <row r="201" spans="1:27" hidden="1" outlineLevel="1" x14ac:dyDescent="0.25">
      <c r="A201" t="s">
        <v>318</v>
      </c>
      <c r="B201" s="8" t="s">
        <v>318</v>
      </c>
      <c r="C201" s="8" t="s">
        <v>288</v>
      </c>
      <c r="D201" s="9">
        <v>183.74</v>
      </c>
      <c r="E201" s="9">
        <v>400</v>
      </c>
      <c r="F201" s="9">
        <v>0</v>
      </c>
      <c r="G201" s="9">
        <v>216.26</v>
      </c>
      <c r="H201" s="7">
        <f t="shared" si="56"/>
        <v>0.45935000000000004</v>
      </c>
      <c r="I201" s="8" t="s">
        <v>318</v>
      </c>
      <c r="J201" s="9">
        <v>276.92</v>
      </c>
      <c r="K201" s="9">
        <v>400</v>
      </c>
      <c r="L201" s="9">
        <v>0</v>
      </c>
      <c r="M201" s="9">
        <v>123.08</v>
      </c>
      <c r="N201" s="7">
        <f t="shared" si="57"/>
        <v>0.69230000000000003</v>
      </c>
      <c r="O201" s="8" t="s">
        <v>318</v>
      </c>
      <c r="P201" s="9">
        <v>400</v>
      </c>
      <c r="Q201" s="9">
        <v>400</v>
      </c>
      <c r="R201" s="9">
        <v>0</v>
      </c>
      <c r="S201" s="8" t="s">
        <v>318</v>
      </c>
      <c r="T201" s="9">
        <v>400</v>
      </c>
      <c r="U201" s="9">
        <v>276.92</v>
      </c>
      <c r="V201" s="8" t="s">
        <v>318</v>
      </c>
      <c r="W201" s="9">
        <v>0</v>
      </c>
      <c r="X201" s="9">
        <f>U201+IF(V201 = "", 0, V201)+W201</f>
        <v>276.92</v>
      </c>
      <c r="Y201" s="9">
        <f>T201-X201</f>
        <v>123.07999999999998</v>
      </c>
      <c r="Z201" s="7">
        <f t="shared" si="58"/>
        <v>0.30769999999999997</v>
      </c>
      <c r="AA201" s="8" t="s">
        <v>318</v>
      </c>
    </row>
    <row r="202" spans="1:27" hidden="1" outlineLevel="1" x14ac:dyDescent="0.25">
      <c r="A202" t="s">
        <v>318</v>
      </c>
      <c r="B202" s="8" t="s">
        <v>318</v>
      </c>
      <c r="C202" s="8" t="s">
        <v>289</v>
      </c>
      <c r="D202" s="9">
        <v>59.75</v>
      </c>
      <c r="E202" s="9">
        <v>0</v>
      </c>
      <c r="F202" s="9">
        <v>0</v>
      </c>
      <c r="G202" s="9">
        <v>-59.75</v>
      </c>
      <c r="H202" s="7">
        <f t="shared" ref="H202:H219" si="66">IF(E202&lt;&gt;0, (D202+F202)/E202, 0)</f>
        <v>0</v>
      </c>
      <c r="I202" s="8" t="s">
        <v>318</v>
      </c>
      <c r="J202" s="9">
        <v>-2698.3</v>
      </c>
      <c r="K202" s="9">
        <v>4350</v>
      </c>
      <c r="L202" s="9">
        <v>0</v>
      </c>
      <c r="M202" s="9">
        <v>7048.3</v>
      </c>
      <c r="N202" s="7">
        <f t="shared" ref="N202:N219" si="67">IF(K202&lt;&gt;0, (J202+L202)/K202, 0)</f>
        <v>-0.62029885057471268</v>
      </c>
      <c r="O202" s="8" t="s">
        <v>318</v>
      </c>
      <c r="P202" s="9">
        <v>4350</v>
      </c>
      <c r="Q202" s="9">
        <v>4350</v>
      </c>
      <c r="R202" s="9">
        <v>0</v>
      </c>
      <c r="S202" s="8" t="s">
        <v>318</v>
      </c>
      <c r="T202" s="9">
        <v>4350</v>
      </c>
      <c r="U202" s="9">
        <v>-2698.3</v>
      </c>
      <c r="V202" s="8" t="s">
        <v>318</v>
      </c>
      <c r="W202" s="9">
        <v>0</v>
      </c>
      <c r="X202" s="9">
        <f>U202+IF(V202 = "", 0, V202)+W202</f>
        <v>-2698.3</v>
      </c>
      <c r="Y202" s="9">
        <f>T202-X202</f>
        <v>7048.3</v>
      </c>
      <c r="Z202" s="7">
        <f t="shared" ref="Z202:Z233" si="68">IF(T202&lt;&gt;0, Y202/T202, 0)</f>
        <v>1.6202988505747127</v>
      </c>
      <c r="AA202" s="8" t="s">
        <v>318</v>
      </c>
    </row>
    <row r="203" spans="1:27" collapsed="1" x14ac:dyDescent="0.25">
      <c r="A203" t="s">
        <v>318</v>
      </c>
      <c r="B203" s="25" t="s">
        <v>290</v>
      </c>
      <c r="C203" s="25"/>
      <c r="D203" s="16">
        <f>SUM(D204:D205)</f>
        <v>6103.41</v>
      </c>
      <c r="E203" s="16">
        <f>SUM(E204:E205)</f>
        <v>1475.75</v>
      </c>
      <c r="F203" s="16">
        <f>SUM(F204:F205)</f>
        <v>0</v>
      </c>
      <c r="G203" s="16">
        <f>SUM(G204:G205)</f>
        <v>-4627.66</v>
      </c>
      <c r="H203" s="17">
        <f t="shared" si="66"/>
        <v>4.1358021345078768</v>
      </c>
      <c r="I203" s="15" t="s">
        <v>318</v>
      </c>
      <c r="J203" s="16">
        <f>SUM(J204:J205)</f>
        <v>103665.26999999999</v>
      </c>
      <c r="K203" s="16">
        <f>SUM(K204:K205)</f>
        <v>107809</v>
      </c>
      <c r="L203" s="16">
        <f>SUM(L204:L205)</f>
        <v>0</v>
      </c>
      <c r="M203" s="16">
        <f>SUM(M204:M205)</f>
        <v>4143.7299999999996</v>
      </c>
      <c r="N203" s="17">
        <f t="shared" si="67"/>
        <v>0.96156415512619531</v>
      </c>
      <c r="O203" s="15" t="s">
        <v>318</v>
      </c>
      <c r="P203" s="16">
        <f>SUM(P204:P205)</f>
        <v>122519</v>
      </c>
      <c r="Q203" s="16">
        <f>SUM(Q204:Q205)</f>
        <v>107809</v>
      </c>
      <c r="R203" s="16">
        <f>SUM(R204:R205)</f>
        <v>14710</v>
      </c>
      <c r="S203" s="15" t="s">
        <v>318</v>
      </c>
      <c r="T203" s="16">
        <f t="shared" ref="T203:Y203" si="69">SUM(T204:T205)</f>
        <v>107809</v>
      </c>
      <c r="U203" s="16">
        <f t="shared" si="69"/>
        <v>103665.26999999999</v>
      </c>
      <c r="V203" s="16">
        <f t="shared" si="69"/>
        <v>0</v>
      </c>
      <c r="W203" s="16">
        <f t="shared" si="69"/>
        <v>0</v>
      </c>
      <c r="X203" s="16">
        <f t="shared" si="69"/>
        <v>103665.26999999999</v>
      </c>
      <c r="Y203" s="16">
        <f t="shared" si="69"/>
        <v>4143.7300000000032</v>
      </c>
      <c r="Z203" s="17">
        <f t="shared" si="68"/>
        <v>3.843584487380463E-2</v>
      </c>
      <c r="AA203" s="16"/>
    </row>
    <row r="204" spans="1:27" hidden="1" outlineLevel="1" x14ac:dyDescent="0.25">
      <c r="A204" t="s">
        <v>318</v>
      </c>
      <c r="B204" s="8" t="s">
        <v>318</v>
      </c>
      <c r="C204" s="8" t="s">
        <v>291</v>
      </c>
      <c r="D204" s="9">
        <v>690.74</v>
      </c>
      <c r="E204" s="9">
        <v>1475.75</v>
      </c>
      <c r="F204" s="9">
        <v>0</v>
      </c>
      <c r="G204" s="9">
        <v>785.01</v>
      </c>
      <c r="H204" s="7">
        <f t="shared" si="66"/>
        <v>0.46806030831780449</v>
      </c>
      <c r="I204" s="8" t="s">
        <v>318</v>
      </c>
      <c r="J204" s="9">
        <v>30296.959999999999</v>
      </c>
      <c r="K204" s="9">
        <v>17809</v>
      </c>
      <c r="L204" s="9">
        <v>0</v>
      </c>
      <c r="M204" s="9">
        <v>-12487.96</v>
      </c>
      <c r="N204" s="7">
        <f t="shared" si="67"/>
        <v>1.7012162389802907</v>
      </c>
      <c r="O204" s="8" t="s">
        <v>318</v>
      </c>
      <c r="P204" s="9">
        <v>122519</v>
      </c>
      <c r="Q204" s="9">
        <v>17809</v>
      </c>
      <c r="R204" s="9">
        <v>104710</v>
      </c>
      <c r="S204" s="8" t="s">
        <v>318</v>
      </c>
      <c r="T204" s="9">
        <v>17809</v>
      </c>
      <c r="U204" s="9">
        <v>30296.959999999999</v>
      </c>
      <c r="V204" s="8" t="s">
        <v>318</v>
      </c>
      <c r="W204" s="9">
        <v>0</v>
      </c>
      <c r="X204" s="9">
        <f>U204+IF(V204 = "", 0, V204)+W204</f>
        <v>30296.959999999999</v>
      </c>
      <c r="Y204" s="9">
        <f>T204-X204</f>
        <v>-12487.96</v>
      </c>
      <c r="Z204" s="7">
        <f t="shared" si="68"/>
        <v>-0.70121623898029084</v>
      </c>
      <c r="AA204" s="8" t="s">
        <v>318</v>
      </c>
    </row>
    <row r="205" spans="1:27" hidden="1" outlineLevel="1" x14ac:dyDescent="0.25">
      <c r="A205" t="s">
        <v>318</v>
      </c>
      <c r="B205" s="8" t="s">
        <v>318</v>
      </c>
      <c r="C205" s="8" t="s">
        <v>292</v>
      </c>
      <c r="D205" s="9">
        <v>5412.67</v>
      </c>
      <c r="E205" s="9">
        <v>0</v>
      </c>
      <c r="F205" s="9">
        <v>0</v>
      </c>
      <c r="G205" s="9">
        <v>-5412.67</v>
      </c>
      <c r="H205" s="7">
        <f t="shared" si="66"/>
        <v>0</v>
      </c>
      <c r="I205" s="8" t="s">
        <v>318</v>
      </c>
      <c r="J205" s="9">
        <v>73368.31</v>
      </c>
      <c r="K205" s="9">
        <v>90000</v>
      </c>
      <c r="L205" s="9">
        <v>0</v>
      </c>
      <c r="M205" s="9">
        <v>16631.689999999999</v>
      </c>
      <c r="N205" s="7">
        <f t="shared" si="67"/>
        <v>0.81520344444444437</v>
      </c>
      <c r="O205" s="8" t="s">
        <v>318</v>
      </c>
      <c r="P205" s="9">
        <v>0</v>
      </c>
      <c r="Q205" s="9">
        <v>90000</v>
      </c>
      <c r="R205" s="9">
        <v>-90000</v>
      </c>
      <c r="S205" s="8" t="s">
        <v>318</v>
      </c>
      <c r="T205" s="9">
        <v>90000</v>
      </c>
      <c r="U205" s="9">
        <v>73368.31</v>
      </c>
      <c r="V205" s="8" t="s">
        <v>318</v>
      </c>
      <c r="W205" s="9">
        <v>0</v>
      </c>
      <c r="X205" s="9">
        <f>U205+IF(V205 = "", 0, V205)+W205</f>
        <v>73368.31</v>
      </c>
      <c r="Y205" s="9">
        <f>T205-X205</f>
        <v>16631.690000000002</v>
      </c>
      <c r="Z205" s="7">
        <f t="shared" si="68"/>
        <v>0.18479655555555558</v>
      </c>
      <c r="AA205" s="8" t="s">
        <v>318</v>
      </c>
    </row>
    <row r="206" spans="1:27" collapsed="1" x14ac:dyDescent="0.25">
      <c r="A206" t="s">
        <v>318</v>
      </c>
      <c r="B206" s="25" t="s">
        <v>293</v>
      </c>
      <c r="C206" s="25"/>
      <c r="D206" s="16">
        <f>SUM(D207:D207)</f>
        <v>0</v>
      </c>
      <c r="E206" s="16">
        <f>SUM(E207:E207)</f>
        <v>0</v>
      </c>
      <c r="F206" s="16">
        <f>SUM(F207:F207)</f>
        <v>0</v>
      </c>
      <c r="G206" s="16">
        <f>SUM(G207:G207)</f>
        <v>0</v>
      </c>
      <c r="H206" s="17">
        <f t="shared" si="66"/>
        <v>0</v>
      </c>
      <c r="I206" s="15" t="s">
        <v>318</v>
      </c>
      <c r="J206" s="16">
        <f>SUM(J207:J207)</f>
        <v>17.11</v>
      </c>
      <c r="K206" s="16">
        <f>SUM(K207:K207)</f>
        <v>0</v>
      </c>
      <c r="L206" s="16">
        <f>SUM(L207:L207)</f>
        <v>0</v>
      </c>
      <c r="M206" s="16">
        <f>SUM(M207:M207)</f>
        <v>-17.11</v>
      </c>
      <c r="N206" s="17">
        <f t="shared" si="67"/>
        <v>0</v>
      </c>
      <c r="O206" s="15" t="s">
        <v>318</v>
      </c>
      <c r="P206" s="16">
        <f>SUM(P207:P207)</f>
        <v>0</v>
      </c>
      <c r="Q206" s="16">
        <f>SUM(Q207:Q207)</f>
        <v>0</v>
      </c>
      <c r="R206" s="16">
        <f>SUM(R207:R207)</f>
        <v>0</v>
      </c>
      <c r="S206" s="15" t="s">
        <v>318</v>
      </c>
      <c r="T206" s="16">
        <f t="shared" ref="T206:Y206" si="70">SUM(T207:T207)</f>
        <v>0</v>
      </c>
      <c r="U206" s="16">
        <f t="shared" si="70"/>
        <v>17.11</v>
      </c>
      <c r="V206" s="16">
        <f t="shared" si="70"/>
        <v>0</v>
      </c>
      <c r="W206" s="16">
        <f t="shared" si="70"/>
        <v>0</v>
      </c>
      <c r="X206" s="16">
        <f t="shared" si="70"/>
        <v>17.11</v>
      </c>
      <c r="Y206" s="16">
        <f t="shared" si="70"/>
        <v>-17.11</v>
      </c>
      <c r="Z206" s="17">
        <f t="shared" si="68"/>
        <v>0</v>
      </c>
      <c r="AA206" s="16"/>
    </row>
    <row r="207" spans="1:27" hidden="1" outlineLevel="1" x14ac:dyDescent="0.25">
      <c r="A207" t="s">
        <v>318</v>
      </c>
      <c r="B207" s="8" t="s">
        <v>318</v>
      </c>
      <c r="C207" s="8" t="s">
        <v>294</v>
      </c>
      <c r="D207" s="9">
        <v>0</v>
      </c>
      <c r="E207" s="9">
        <v>0</v>
      </c>
      <c r="F207" s="9">
        <v>0</v>
      </c>
      <c r="G207" s="9">
        <v>0</v>
      </c>
      <c r="H207" s="7">
        <f t="shared" si="66"/>
        <v>0</v>
      </c>
      <c r="I207" s="8" t="s">
        <v>318</v>
      </c>
      <c r="J207" s="9">
        <v>17.11</v>
      </c>
      <c r="K207" s="9">
        <v>0</v>
      </c>
      <c r="L207" s="9">
        <v>0</v>
      </c>
      <c r="M207" s="9">
        <v>-17.11</v>
      </c>
      <c r="N207" s="7">
        <f t="shared" si="67"/>
        <v>0</v>
      </c>
      <c r="O207" s="8" t="s">
        <v>318</v>
      </c>
      <c r="P207" s="9">
        <v>0</v>
      </c>
      <c r="Q207" s="9">
        <v>0</v>
      </c>
      <c r="R207" s="9">
        <v>0</v>
      </c>
      <c r="S207" s="8" t="s">
        <v>318</v>
      </c>
      <c r="T207" s="9">
        <v>0</v>
      </c>
      <c r="U207" s="9">
        <v>17.11</v>
      </c>
      <c r="V207" s="8" t="s">
        <v>318</v>
      </c>
      <c r="W207" s="9">
        <v>0</v>
      </c>
      <c r="X207" s="9">
        <f>U207+IF(V207 = "", 0, V207)+W207</f>
        <v>17.11</v>
      </c>
      <c r="Y207" s="9">
        <f>T207-X207</f>
        <v>-17.11</v>
      </c>
      <c r="Z207" s="7">
        <f t="shared" si="68"/>
        <v>0</v>
      </c>
      <c r="AA207" s="8" t="s">
        <v>318</v>
      </c>
    </row>
    <row r="208" spans="1:27" collapsed="1" x14ac:dyDescent="0.25">
      <c r="A208" t="s">
        <v>318</v>
      </c>
      <c r="B208" s="25" t="s">
        <v>296</v>
      </c>
      <c r="C208" s="25"/>
      <c r="D208" s="16">
        <f>SUM(D209:D210)</f>
        <v>0</v>
      </c>
      <c r="E208" s="16">
        <f>SUM(E209:E210)</f>
        <v>0</v>
      </c>
      <c r="F208" s="16">
        <f>SUM(F209:F210)</f>
        <v>0</v>
      </c>
      <c r="G208" s="16">
        <f>SUM(G209:G210)</f>
        <v>0</v>
      </c>
      <c r="H208" s="17">
        <f t="shared" si="66"/>
        <v>0</v>
      </c>
      <c r="I208" s="15" t="s">
        <v>318</v>
      </c>
      <c r="J208" s="16">
        <f>SUM(J209:J210)</f>
        <v>21599</v>
      </c>
      <c r="K208" s="16">
        <f>SUM(K209:K210)</f>
        <v>21600</v>
      </c>
      <c r="L208" s="16">
        <f>SUM(L209:L210)</f>
        <v>0</v>
      </c>
      <c r="M208" s="16">
        <f>SUM(M209:M210)</f>
        <v>1</v>
      </c>
      <c r="N208" s="17">
        <f t="shared" si="67"/>
        <v>0.99995370370370373</v>
      </c>
      <c r="O208" s="15" t="s">
        <v>318</v>
      </c>
      <c r="P208" s="16">
        <f>SUM(P209:P210)</f>
        <v>23755.239999999998</v>
      </c>
      <c r="Q208" s="16">
        <f>SUM(Q209:Q210)</f>
        <v>21600</v>
      </c>
      <c r="R208" s="16">
        <f>SUM(R209:R210)</f>
        <v>2155.2399999999998</v>
      </c>
      <c r="S208" s="15" t="s">
        <v>318</v>
      </c>
      <c r="T208" s="16">
        <f t="shared" ref="T208:Y208" si="71">SUM(T209:T210)</f>
        <v>21600</v>
      </c>
      <c r="U208" s="16">
        <f t="shared" si="71"/>
        <v>21599</v>
      </c>
      <c r="V208" s="16">
        <f t="shared" si="71"/>
        <v>0</v>
      </c>
      <c r="W208" s="16">
        <f t="shared" si="71"/>
        <v>0</v>
      </c>
      <c r="X208" s="16">
        <f t="shared" si="71"/>
        <v>21599</v>
      </c>
      <c r="Y208" s="16">
        <f t="shared" si="71"/>
        <v>1</v>
      </c>
      <c r="Z208" s="17">
        <f t="shared" si="68"/>
        <v>4.6296296296296294E-5</v>
      </c>
      <c r="AA208" s="16"/>
    </row>
    <row r="209" spans="1:27" hidden="1" outlineLevel="1" x14ac:dyDescent="0.25">
      <c r="A209" t="s">
        <v>318</v>
      </c>
      <c r="B209" s="8" t="s">
        <v>318</v>
      </c>
      <c r="C209" s="8" t="s">
        <v>299</v>
      </c>
      <c r="D209" s="9">
        <v>0</v>
      </c>
      <c r="E209" s="9">
        <v>0</v>
      </c>
      <c r="F209" s="9">
        <v>0</v>
      </c>
      <c r="G209" s="9">
        <v>0</v>
      </c>
      <c r="H209" s="7">
        <f t="shared" si="66"/>
        <v>0</v>
      </c>
      <c r="I209" s="8" t="s">
        <v>318</v>
      </c>
      <c r="J209" s="9">
        <v>13716.9</v>
      </c>
      <c r="K209" s="9">
        <v>13717</v>
      </c>
      <c r="L209" s="9">
        <v>0</v>
      </c>
      <c r="M209" s="9">
        <v>0.1</v>
      </c>
      <c r="N209" s="7">
        <f t="shared" si="67"/>
        <v>0.99999270977619015</v>
      </c>
      <c r="O209" s="8" t="s">
        <v>318</v>
      </c>
      <c r="P209" s="9">
        <v>15000</v>
      </c>
      <c r="Q209" s="9">
        <v>13717</v>
      </c>
      <c r="R209" s="9">
        <v>1283</v>
      </c>
      <c r="S209" s="8" t="s">
        <v>318</v>
      </c>
      <c r="T209" s="9">
        <v>13717</v>
      </c>
      <c r="U209" s="9">
        <v>13716.9</v>
      </c>
      <c r="V209" s="8" t="s">
        <v>318</v>
      </c>
      <c r="W209" s="9">
        <v>0</v>
      </c>
      <c r="X209" s="9">
        <f>U209+IF(V209 = "", 0, V209)+W209</f>
        <v>13716.9</v>
      </c>
      <c r="Y209" s="9">
        <f>T209-X209</f>
        <v>0.1000000000003638</v>
      </c>
      <c r="Z209" s="7">
        <f t="shared" si="68"/>
        <v>7.2902238098974843E-6</v>
      </c>
      <c r="AA209" s="8" t="s">
        <v>318</v>
      </c>
    </row>
    <row r="210" spans="1:27" hidden="1" outlineLevel="1" x14ac:dyDescent="0.25">
      <c r="A210" t="s">
        <v>318</v>
      </c>
      <c r="B210" s="8" t="s">
        <v>318</v>
      </c>
      <c r="C210" s="8" t="s">
        <v>297</v>
      </c>
      <c r="D210" s="9">
        <v>0</v>
      </c>
      <c r="E210" s="9">
        <v>0</v>
      </c>
      <c r="F210" s="9">
        <v>0</v>
      </c>
      <c r="G210" s="9">
        <v>0</v>
      </c>
      <c r="H210" s="7">
        <f t="shared" si="66"/>
        <v>0</v>
      </c>
      <c r="I210" s="8" t="s">
        <v>318</v>
      </c>
      <c r="J210" s="9">
        <v>7882.1</v>
      </c>
      <c r="K210" s="9">
        <v>7883</v>
      </c>
      <c r="L210" s="9">
        <v>0</v>
      </c>
      <c r="M210" s="9">
        <v>0.9</v>
      </c>
      <c r="N210" s="7">
        <f t="shared" si="67"/>
        <v>0.99988583026766464</v>
      </c>
      <c r="O210" s="8" t="s">
        <v>318</v>
      </c>
      <c r="P210" s="9">
        <v>8755.24</v>
      </c>
      <c r="Q210" s="9">
        <v>7883</v>
      </c>
      <c r="R210" s="9">
        <v>872.24</v>
      </c>
      <c r="S210" s="8" t="s">
        <v>318</v>
      </c>
      <c r="T210" s="9">
        <v>7883</v>
      </c>
      <c r="U210" s="9">
        <v>7882.1</v>
      </c>
      <c r="V210" s="8" t="s">
        <v>318</v>
      </c>
      <c r="W210" s="9">
        <v>0</v>
      </c>
      <c r="X210" s="9">
        <f>U210+IF(V210 = "", 0, V210)+W210</f>
        <v>7882.1</v>
      </c>
      <c r="Y210" s="9">
        <f>T210-X210</f>
        <v>0.8999999999996362</v>
      </c>
      <c r="Z210" s="7">
        <f t="shared" si="68"/>
        <v>1.1416973233535915E-4</v>
      </c>
      <c r="AA210" s="8" t="s">
        <v>318</v>
      </c>
    </row>
    <row r="211" spans="1:27" collapsed="1" x14ac:dyDescent="0.25">
      <c r="A211" t="s">
        <v>318</v>
      </c>
      <c r="B211" s="25" t="s">
        <v>301</v>
      </c>
      <c r="C211" s="25"/>
      <c r="D211" s="16">
        <f>SUM(D212:D212)</f>
        <v>6635.69</v>
      </c>
      <c r="E211" s="16">
        <f>SUM(E212:E212)</f>
        <v>6634.14</v>
      </c>
      <c r="F211" s="16">
        <f>SUM(F212:F212)</f>
        <v>0</v>
      </c>
      <c r="G211" s="16">
        <f>SUM(G212:G212)</f>
        <v>-1.55</v>
      </c>
      <c r="H211" s="17">
        <f t="shared" si="66"/>
        <v>1.0002336399292144</v>
      </c>
      <c r="I211" s="15" t="s">
        <v>318</v>
      </c>
      <c r="J211" s="16">
        <f>SUM(J212:J212)</f>
        <v>79609.69</v>
      </c>
      <c r="K211" s="16">
        <f>SUM(K212:K212)</f>
        <v>79609.679999999993</v>
      </c>
      <c r="L211" s="16">
        <f>SUM(L212:L212)</f>
        <v>0</v>
      </c>
      <c r="M211" s="16">
        <f>SUM(M212:M212)</f>
        <v>-0.01</v>
      </c>
      <c r="N211" s="17">
        <f t="shared" si="67"/>
        <v>1.0000001256128652</v>
      </c>
      <c r="O211" s="15" t="s">
        <v>318</v>
      </c>
      <c r="P211" s="16">
        <f>SUM(P212:P212)</f>
        <v>79609.679999999993</v>
      </c>
      <c r="Q211" s="16">
        <f>SUM(Q212:Q212)</f>
        <v>79609.679999999993</v>
      </c>
      <c r="R211" s="16">
        <f>SUM(R212:R212)</f>
        <v>0</v>
      </c>
      <c r="S211" s="15" t="s">
        <v>318</v>
      </c>
      <c r="T211" s="16">
        <f t="shared" ref="T211:Y211" si="72">SUM(T212:T212)</f>
        <v>79609.679999999993</v>
      </c>
      <c r="U211" s="16">
        <f t="shared" si="72"/>
        <v>79609.69</v>
      </c>
      <c r="V211" s="16">
        <f t="shared" si="72"/>
        <v>0</v>
      </c>
      <c r="W211" s="16">
        <f t="shared" si="72"/>
        <v>0</v>
      </c>
      <c r="X211" s="16">
        <f t="shared" si="72"/>
        <v>79609.69</v>
      </c>
      <c r="Y211" s="16">
        <f t="shared" si="72"/>
        <v>-1.0000000009313226E-2</v>
      </c>
      <c r="Z211" s="17">
        <f t="shared" si="68"/>
        <v>-1.2561286528614643E-7</v>
      </c>
      <c r="AA211" s="16"/>
    </row>
    <row r="212" spans="1:27" hidden="1" outlineLevel="1" x14ac:dyDescent="0.25">
      <c r="A212" t="s">
        <v>318</v>
      </c>
      <c r="B212" s="8" t="s">
        <v>318</v>
      </c>
      <c r="C212" s="8" t="s">
        <v>302</v>
      </c>
      <c r="D212" s="9">
        <v>6635.69</v>
      </c>
      <c r="E212" s="9">
        <v>6634.14</v>
      </c>
      <c r="F212" s="9">
        <v>0</v>
      </c>
      <c r="G212" s="9">
        <v>-1.55</v>
      </c>
      <c r="H212" s="7">
        <f t="shared" si="66"/>
        <v>1.0002336399292144</v>
      </c>
      <c r="I212" s="8" t="s">
        <v>318</v>
      </c>
      <c r="J212" s="9">
        <v>79609.69</v>
      </c>
      <c r="K212" s="9">
        <v>79609.679999999993</v>
      </c>
      <c r="L212" s="9">
        <v>0</v>
      </c>
      <c r="M212" s="9">
        <v>-0.01</v>
      </c>
      <c r="N212" s="7">
        <f t="shared" si="67"/>
        <v>1.0000001256128652</v>
      </c>
      <c r="O212" s="8" t="s">
        <v>318</v>
      </c>
      <c r="P212" s="9">
        <v>79609.679999999993</v>
      </c>
      <c r="Q212" s="9">
        <v>79609.679999999993</v>
      </c>
      <c r="R212" s="9">
        <v>0</v>
      </c>
      <c r="S212" s="8" t="s">
        <v>318</v>
      </c>
      <c r="T212" s="9">
        <v>79609.679999999993</v>
      </c>
      <c r="U212" s="9">
        <v>79609.69</v>
      </c>
      <c r="V212" s="8" t="s">
        <v>318</v>
      </c>
      <c r="W212" s="9">
        <v>0</v>
      </c>
      <c r="X212" s="9">
        <f>U212+IF(V212 = "", 0, V212)+W212</f>
        <v>79609.69</v>
      </c>
      <c r="Y212" s="9">
        <f>T212-X212</f>
        <v>-1.0000000009313226E-2</v>
      </c>
      <c r="Z212" s="7">
        <f t="shared" si="68"/>
        <v>-1.2561286528614643E-7</v>
      </c>
      <c r="AA212" s="8" t="s">
        <v>318</v>
      </c>
    </row>
    <row r="213" spans="1:27" collapsed="1" x14ac:dyDescent="0.25">
      <c r="A213" t="s">
        <v>318</v>
      </c>
      <c r="B213" s="25" t="s">
        <v>303</v>
      </c>
      <c r="C213" s="25"/>
      <c r="D213" s="16">
        <f>SUM(D214:D216)</f>
        <v>0</v>
      </c>
      <c r="E213" s="16">
        <f>SUM(E214:E216)</f>
        <v>7493</v>
      </c>
      <c r="F213" s="16">
        <f>SUM(F214:F216)</f>
        <v>0</v>
      </c>
      <c r="G213" s="16">
        <f>SUM(G214:G216)</f>
        <v>7493</v>
      </c>
      <c r="H213" s="17">
        <f t="shared" si="66"/>
        <v>0</v>
      </c>
      <c r="I213" s="15" t="s">
        <v>318</v>
      </c>
      <c r="J213" s="16">
        <f>SUM(J214:J216)</f>
        <v>205804.41999999998</v>
      </c>
      <c r="K213" s="16">
        <f>SUM(K214:K216)</f>
        <v>204593.28</v>
      </c>
      <c r="L213" s="16">
        <f>SUM(L214:L216)</f>
        <v>0</v>
      </c>
      <c r="M213" s="16">
        <f>SUM(M214:M216)</f>
        <v>-1211.1399999999999</v>
      </c>
      <c r="N213" s="17">
        <f t="shared" si="67"/>
        <v>1.0059197447736308</v>
      </c>
      <c r="O213" s="15" t="s">
        <v>318</v>
      </c>
      <c r="P213" s="16">
        <f>SUM(P214:P216)</f>
        <v>7493</v>
      </c>
      <c r="Q213" s="16">
        <f>SUM(Q214:Q216)</f>
        <v>204593.28</v>
      </c>
      <c r="R213" s="16">
        <f>SUM(R214:R216)</f>
        <v>-197100.28</v>
      </c>
      <c r="S213" s="15" t="s">
        <v>318</v>
      </c>
      <c r="T213" s="16">
        <f t="shared" ref="T213:Y213" si="73">SUM(T214:T216)</f>
        <v>204593.28</v>
      </c>
      <c r="U213" s="16">
        <f t="shared" si="73"/>
        <v>205804.41999999998</v>
      </c>
      <c r="V213" s="16">
        <f t="shared" si="73"/>
        <v>0</v>
      </c>
      <c r="W213" s="16">
        <f t="shared" si="73"/>
        <v>0</v>
      </c>
      <c r="X213" s="16">
        <f t="shared" si="73"/>
        <v>205804.41999999998</v>
      </c>
      <c r="Y213" s="16">
        <f t="shared" si="73"/>
        <v>-1211.1399999999908</v>
      </c>
      <c r="Z213" s="17">
        <f t="shared" si="68"/>
        <v>-5.9197447736308384E-3</v>
      </c>
      <c r="AA213" s="16"/>
    </row>
    <row r="214" spans="1:27" hidden="1" outlineLevel="1" x14ac:dyDescent="0.25">
      <c r="A214" t="s">
        <v>318</v>
      </c>
      <c r="B214" s="8" t="s">
        <v>318</v>
      </c>
      <c r="C214" s="8" t="s">
        <v>304</v>
      </c>
      <c r="D214" s="9">
        <v>0</v>
      </c>
      <c r="E214" s="9">
        <v>7493</v>
      </c>
      <c r="F214" s="9">
        <v>0</v>
      </c>
      <c r="G214" s="9">
        <v>7493</v>
      </c>
      <c r="H214" s="7">
        <f t="shared" si="66"/>
        <v>0</v>
      </c>
      <c r="I214" s="8" t="s">
        <v>318</v>
      </c>
      <c r="J214" s="9">
        <v>201740.02</v>
      </c>
      <c r="K214" s="9">
        <v>204593.28</v>
      </c>
      <c r="L214" s="9">
        <v>0</v>
      </c>
      <c r="M214" s="9">
        <v>2853.26</v>
      </c>
      <c r="N214" s="7">
        <f t="shared" si="67"/>
        <v>0.98605398965205504</v>
      </c>
      <c r="O214" s="8" t="s">
        <v>318</v>
      </c>
      <c r="P214" s="9">
        <v>7493</v>
      </c>
      <c r="Q214" s="9">
        <v>204593.28</v>
      </c>
      <c r="R214" s="9">
        <v>-197100.28</v>
      </c>
      <c r="S214" s="8" t="s">
        <v>318</v>
      </c>
      <c r="T214" s="9">
        <v>204593.28</v>
      </c>
      <c r="U214" s="9">
        <v>201740.02</v>
      </c>
      <c r="V214" s="8" t="s">
        <v>318</v>
      </c>
      <c r="W214" s="9">
        <v>0</v>
      </c>
      <c r="X214" s="9">
        <f>U214+IF(V214 = "", 0, V214)+W214</f>
        <v>201740.02</v>
      </c>
      <c r="Y214" s="9">
        <f>T214-X214</f>
        <v>2853.2600000000093</v>
      </c>
      <c r="Z214" s="7">
        <f t="shared" si="68"/>
        <v>1.3946010347945003E-2</v>
      </c>
      <c r="AA214" s="8" t="s">
        <v>318</v>
      </c>
    </row>
    <row r="215" spans="1:27" hidden="1" outlineLevel="1" x14ac:dyDescent="0.25">
      <c r="A215" t="s">
        <v>318</v>
      </c>
      <c r="B215" s="8" t="s">
        <v>318</v>
      </c>
      <c r="C215" s="8" t="s">
        <v>306</v>
      </c>
      <c r="D215" s="9">
        <v>0</v>
      </c>
      <c r="E215" s="9">
        <v>0</v>
      </c>
      <c r="F215" s="9">
        <v>0</v>
      </c>
      <c r="G215" s="9">
        <v>0</v>
      </c>
      <c r="H215" s="7">
        <f t="shared" si="66"/>
        <v>0</v>
      </c>
      <c r="I215" s="8" t="s">
        <v>318</v>
      </c>
      <c r="J215" s="9">
        <v>2003.12</v>
      </c>
      <c r="K215" s="9">
        <v>0</v>
      </c>
      <c r="L215" s="9">
        <v>0</v>
      </c>
      <c r="M215" s="9">
        <v>-2003.12</v>
      </c>
      <c r="N215" s="7">
        <f t="shared" si="67"/>
        <v>0</v>
      </c>
      <c r="O215" s="8" t="s">
        <v>318</v>
      </c>
      <c r="P215" s="9">
        <v>0</v>
      </c>
      <c r="Q215" s="9">
        <v>0</v>
      </c>
      <c r="R215" s="9">
        <v>0</v>
      </c>
      <c r="S215" s="8" t="s">
        <v>318</v>
      </c>
      <c r="T215" s="9">
        <v>0</v>
      </c>
      <c r="U215" s="9">
        <v>2003.12</v>
      </c>
      <c r="V215" s="8" t="s">
        <v>318</v>
      </c>
      <c r="W215" s="9">
        <v>0</v>
      </c>
      <c r="X215" s="9">
        <f>U215+IF(V215 = "", 0, V215)+W215</f>
        <v>2003.12</v>
      </c>
      <c r="Y215" s="9">
        <f>T215-X215</f>
        <v>-2003.12</v>
      </c>
      <c r="Z215" s="7">
        <f t="shared" si="68"/>
        <v>0</v>
      </c>
      <c r="AA215" s="8" t="s">
        <v>318</v>
      </c>
    </row>
    <row r="216" spans="1:27" hidden="1" outlineLevel="1" x14ac:dyDescent="0.25">
      <c r="A216" t="s">
        <v>318</v>
      </c>
      <c r="B216" s="8" t="s">
        <v>318</v>
      </c>
      <c r="C216" s="8" t="s">
        <v>307</v>
      </c>
      <c r="D216" s="9">
        <v>0</v>
      </c>
      <c r="E216" s="9">
        <v>0</v>
      </c>
      <c r="F216" s="9">
        <v>0</v>
      </c>
      <c r="G216" s="9">
        <v>0</v>
      </c>
      <c r="H216" s="7">
        <f t="shared" si="66"/>
        <v>0</v>
      </c>
      <c r="I216" s="8" t="s">
        <v>318</v>
      </c>
      <c r="J216" s="9">
        <v>2061.2800000000002</v>
      </c>
      <c r="K216" s="9">
        <v>0</v>
      </c>
      <c r="L216" s="9">
        <v>0</v>
      </c>
      <c r="M216" s="9">
        <v>-2061.2800000000002</v>
      </c>
      <c r="N216" s="7">
        <f t="shared" si="67"/>
        <v>0</v>
      </c>
      <c r="O216" s="8" t="s">
        <v>318</v>
      </c>
      <c r="P216" s="9">
        <v>0</v>
      </c>
      <c r="Q216" s="9">
        <v>0</v>
      </c>
      <c r="R216" s="9">
        <v>0</v>
      </c>
      <c r="S216" s="8" t="s">
        <v>318</v>
      </c>
      <c r="T216" s="9">
        <v>0</v>
      </c>
      <c r="U216" s="9">
        <v>2061.2800000000002</v>
      </c>
      <c r="V216" s="8" t="s">
        <v>318</v>
      </c>
      <c r="W216" s="9">
        <v>0</v>
      </c>
      <c r="X216" s="9">
        <f>U216+IF(V216 = "", 0, V216)+W216</f>
        <v>2061.2800000000002</v>
      </c>
      <c r="Y216" s="9">
        <f>T216-X216</f>
        <v>-2061.2800000000002</v>
      </c>
      <c r="Z216" s="7">
        <f t="shared" si="68"/>
        <v>0</v>
      </c>
      <c r="AA216" s="8" t="s">
        <v>318</v>
      </c>
    </row>
    <row r="217" spans="1:27" collapsed="1" x14ac:dyDescent="0.25">
      <c r="A217" t="s">
        <v>318</v>
      </c>
      <c r="B217" s="25" t="s">
        <v>312</v>
      </c>
      <c r="C217" s="25"/>
      <c r="D217" s="16">
        <f>SUM(D218:D218)</f>
        <v>0</v>
      </c>
      <c r="E217" s="16">
        <f>SUM(E218:E218)</f>
        <v>31687</v>
      </c>
      <c r="F217" s="16">
        <f>SUM(F218:F218)</f>
        <v>0</v>
      </c>
      <c r="G217" s="16">
        <f>SUM(G218:G218)</f>
        <v>31687</v>
      </c>
      <c r="H217" s="17">
        <f t="shared" si="66"/>
        <v>0</v>
      </c>
      <c r="I217" s="15" t="s">
        <v>318</v>
      </c>
      <c r="J217" s="16">
        <f>SUM(J218:J218)</f>
        <v>0</v>
      </c>
      <c r="K217" s="16">
        <f>SUM(K218:K218)</f>
        <v>31687</v>
      </c>
      <c r="L217" s="16">
        <f>SUM(L218:L218)</f>
        <v>0</v>
      </c>
      <c r="M217" s="16">
        <f>SUM(M218:M218)</f>
        <v>31687</v>
      </c>
      <c r="N217" s="17">
        <f t="shared" si="67"/>
        <v>0</v>
      </c>
      <c r="O217" s="15" t="s">
        <v>318</v>
      </c>
      <c r="P217" s="16">
        <f>SUM(P218:P218)</f>
        <v>0</v>
      </c>
      <c r="Q217" s="16">
        <f>SUM(Q218:Q218)</f>
        <v>31687</v>
      </c>
      <c r="R217" s="16">
        <f>SUM(R218:R218)</f>
        <v>-31687</v>
      </c>
      <c r="S217" s="15" t="s">
        <v>318</v>
      </c>
      <c r="T217" s="16">
        <f t="shared" ref="T217:Y217" si="74">SUM(T218:T218)</f>
        <v>31687</v>
      </c>
      <c r="U217" s="16">
        <f t="shared" si="74"/>
        <v>0</v>
      </c>
      <c r="V217" s="16">
        <f t="shared" si="74"/>
        <v>0</v>
      </c>
      <c r="W217" s="16">
        <f t="shared" si="74"/>
        <v>0</v>
      </c>
      <c r="X217" s="16">
        <f t="shared" si="74"/>
        <v>0</v>
      </c>
      <c r="Y217" s="16">
        <f t="shared" si="74"/>
        <v>31687</v>
      </c>
      <c r="Z217" s="17">
        <f t="shared" si="68"/>
        <v>1</v>
      </c>
      <c r="AA217" s="16"/>
    </row>
    <row r="218" spans="1:27" hidden="1" outlineLevel="1" x14ac:dyDescent="0.25">
      <c r="A218" t="s">
        <v>318</v>
      </c>
      <c r="B218" s="8" t="s">
        <v>318</v>
      </c>
      <c r="C218" s="8" t="s">
        <v>313</v>
      </c>
      <c r="D218" s="9">
        <v>0</v>
      </c>
      <c r="E218" s="9">
        <v>31687</v>
      </c>
      <c r="F218" s="9">
        <v>0</v>
      </c>
      <c r="G218" s="9">
        <v>31687</v>
      </c>
      <c r="H218" s="7">
        <f t="shared" si="66"/>
        <v>0</v>
      </c>
      <c r="I218" s="8" t="s">
        <v>318</v>
      </c>
      <c r="J218" s="9">
        <v>0</v>
      </c>
      <c r="K218" s="9">
        <v>31687</v>
      </c>
      <c r="L218" s="9">
        <v>0</v>
      </c>
      <c r="M218" s="9">
        <v>31687</v>
      </c>
      <c r="N218" s="7">
        <f t="shared" si="67"/>
        <v>0</v>
      </c>
      <c r="O218" s="8" t="s">
        <v>318</v>
      </c>
      <c r="P218" s="9">
        <v>0</v>
      </c>
      <c r="Q218" s="9">
        <v>31687</v>
      </c>
      <c r="R218" s="9">
        <v>-31687</v>
      </c>
      <c r="S218" s="8" t="s">
        <v>318</v>
      </c>
      <c r="T218" s="9">
        <v>31687</v>
      </c>
      <c r="U218" s="9">
        <v>0</v>
      </c>
      <c r="V218" s="8" t="s">
        <v>318</v>
      </c>
      <c r="W218" s="9">
        <v>0</v>
      </c>
      <c r="X218" s="9">
        <f>U218+IF(V218 = "", 0, V218)+W218</f>
        <v>0</v>
      </c>
      <c r="Y218" s="9">
        <f>T218-X218</f>
        <v>31687</v>
      </c>
      <c r="Z218" s="7">
        <f t="shared" si="68"/>
        <v>1</v>
      </c>
      <c r="AA218" s="8" t="s">
        <v>318</v>
      </c>
    </row>
    <row r="219" spans="1:27" x14ac:dyDescent="0.25">
      <c r="A219" s="18" t="s">
        <v>318</v>
      </c>
      <c r="B219" s="27" t="s">
        <v>314</v>
      </c>
      <c r="C219" s="27"/>
      <c r="D219" s="11">
        <f>D106+D117+D120+D124+D136+D140+D156+D163+D167+D173+D187+D199+D203+D206+D208+D211+D213+D217</f>
        <v>54065.78</v>
      </c>
      <c r="E219" s="11">
        <f>E106+E117+E120+E124+E136+E140+E156+E163+E167+E173+E187+E199+E203+E206+E208+E211+E213+E217</f>
        <v>61559.71</v>
      </c>
      <c r="F219" s="11">
        <f>F106+F117+F120+F124+F136+F140+F156+F163+F167+F173+F187+F199+F203+F206+F208+F211+F213+F217</f>
        <v>0</v>
      </c>
      <c r="G219" s="11">
        <f>G106+G117+G120+G124+G136+G140+G156+G163+G167+G173+G187+G199+G203+G206+G208+G211+G213+G217</f>
        <v>7493.9299999999967</v>
      </c>
      <c r="H219" s="12">
        <f t="shared" si="66"/>
        <v>0.8782656708421791</v>
      </c>
      <c r="I219" s="19" t="s">
        <v>318</v>
      </c>
      <c r="J219" s="11">
        <f>J106+J117+J120+J124+J136+J140+J156+J163+J167+J173+J187+J199+J203+J206+J208+J211+J213+J217</f>
        <v>672068.98</v>
      </c>
      <c r="K219" s="11">
        <f>K106+K117+K120+K124+K136+K140+K156+K163+K167+K173+K187+K199+K203+K206+K208+K211+K213+K217</f>
        <v>717634.96</v>
      </c>
      <c r="L219" s="11">
        <f>L106+L117+L120+L124+L136+L140+L156+L163+L167+L173+L187+L199+L203+L206+L208+L211+L213+L217</f>
        <v>0</v>
      </c>
      <c r="M219" s="11">
        <f>M106+M117+M120+M124+M136+M140+M156+M163+M167+M173+M187+M199+M203+M206+M208+M211+M213+M217</f>
        <v>45565.98</v>
      </c>
      <c r="N219" s="12">
        <f t="shared" si="67"/>
        <v>0.93650535085414455</v>
      </c>
      <c r="O219" s="19" t="s">
        <v>318</v>
      </c>
      <c r="P219" s="11">
        <f>P106+P117+P120+P124+P136+P140+P156+P163+P167+P173+P187+P199+P203+P206+P208+P211+P213+P217</f>
        <v>486128.60999999993</v>
      </c>
      <c r="Q219" s="11">
        <f>Q106+Q117+Q120+Q124+Q136+Q140+Q156+Q163+Q167+Q173+Q187+Q199+Q203+Q206+Q208+Q211+Q213+Q217</f>
        <v>717634.96</v>
      </c>
      <c r="R219" s="11">
        <f>R106+R117+R120+R124+R136+R140+R156+R163+R167+R173+R187+R199+R203+R206+R208+R211+R213+R217</f>
        <v>-231506.35</v>
      </c>
      <c r="S219" s="19" t="s">
        <v>318</v>
      </c>
      <c r="T219" s="11">
        <f t="shared" ref="T219:Y219" si="75">T106+T117+T120+T124+T136+T140+T156+T163+T167+T173+T187+T199+T203+T206+T208+T211+T213+T217</f>
        <v>717634.96</v>
      </c>
      <c r="U219" s="11">
        <f t="shared" si="75"/>
        <v>672068.98</v>
      </c>
      <c r="V219" s="11">
        <f t="shared" si="75"/>
        <v>0</v>
      </c>
      <c r="W219" s="11">
        <f t="shared" si="75"/>
        <v>0</v>
      </c>
      <c r="X219" s="11">
        <f t="shared" si="75"/>
        <v>672068.98</v>
      </c>
      <c r="Y219" s="11">
        <f t="shared" si="75"/>
        <v>45565.98</v>
      </c>
      <c r="Z219" s="12">
        <f t="shared" si="68"/>
        <v>6.3494649145855439E-2</v>
      </c>
      <c r="AA219" s="11"/>
    </row>
    <row r="221" spans="1:27" ht="17.25" x14ac:dyDescent="0.3">
      <c r="A221" s="18" t="s">
        <v>318</v>
      </c>
      <c r="B221" s="26" t="s">
        <v>315</v>
      </c>
      <c r="C221" s="26"/>
      <c r="D221" s="11">
        <f>D103+D219</f>
        <v>181501.70999999996</v>
      </c>
      <c r="E221" s="11">
        <f>E103+E219</f>
        <v>188099.1</v>
      </c>
      <c r="F221" s="11">
        <f>F103+F219</f>
        <v>0</v>
      </c>
      <c r="G221" s="11">
        <f>G103+G219</f>
        <v>6597.3899999999967</v>
      </c>
      <c r="H221" s="12">
        <f>IF(E221&lt;&gt;0, (D221+F221)/E221, 0)</f>
        <v>0.96492598848160338</v>
      </c>
      <c r="I221" s="19" t="s">
        <v>318</v>
      </c>
      <c r="J221" s="11">
        <f>J103+J219</f>
        <v>2258147.0099999998</v>
      </c>
      <c r="K221" s="11">
        <f>K103+K219</f>
        <v>2302110.7599999998</v>
      </c>
      <c r="L221" s="11">
        <f>L103+L219</f>
        <v>0</v>
      </c>
      <c r="M221" s="11">
        <f>M103+M219</f>
        <v>43963.750000000007</v>
      </c>
      <c r="N221" s="12">
        <f>IF(K221&lt;&gt;0, (J221+L221)/K221, 0)</f>
        <v>0.98090285195487292</v>
      </c>
      <c r="O221" s="19" t="s">
        <v>318</v>
      </c>
      <c r="P221" s="11">
        <f>P103+P219</f>
        <v>2078026.2799999998</v>
      </c>
      <c r="Q221" s="11">
        <f>Q103+Q219</f>
        <v>2302110.7599999998</v>
      </c>
      <c r="R221" s="11">
        <f>R103+R219</f>
        <v>-224084.48000000001</v>
      </c>
      <c r="S221" s="19" t="s">
        <v>318</v>
      </c>
      <c r="T221" s="11">
        <f t="shared" ref="T221:Y221" si="76">T103+T219</f>
        <v>2302110.7599999998</v>
      </c>
      <c r="U221" s="11">
        <f t="shared" si="76"/>
        <v>2258147.0099999998</v>
      </c>
      <c r="V221" s="11">
        <f t="shared" si="76"/>
        <v>0</v>
      </c>
      <c r="W221" s="11">
        <f t="shared" si="76"/>
        <v>0</v>
      </c>
      <c r="X221" s="11">
        <f t="shared" si="76"/>
        <v>2258147.0099999998</v>
      </c>
      <c r="Y221" s="11">
        <f t="shared" si="76"/>
        <v>43963.749999999993</v>
      </c>
      <c r="Z221" s="12">
        <f>IF(T221&lt;&gt;0, Y221/T221, 0)</f>
        <v>1.909714804512707E-2</v>
      </c>
      <c r="AA221" s="11"/>
    </row>
    <row r="222" spans="1:27" x14ac:dyDescent="0.25">
      <c r="J222" s="28"/>
      <c r="K222" s="28"/>
      <c r="L222" s="29"/>
      <c r="M222" s="28"/>
    </row>
    <row r="223" spans="1:27" ht="17.25" x14ac:dyDescent="0.3">
      <c r="A223" s="18" t="s">
        <v>318</v>
      </c>
      <c r="B223" s="26" t="s">
        <v>316</v>
      </c>
      <c r="C223" s="26"/>
      <c r="D223" s="11">
        <f>D43+D221</f>
        <v>60966.52999999997</v>
      </c>
      <c r="E223" s="11">
        <f>E43+E221</f>
        <v>46919.830000000016</v>
      </c>
      <c r="F223" s="11">
        <f>F43+F221</f>
        <v>0</v>
      </c>
      <c r="G223" s="11">
        <f>G43+G221</f>
        <v>-14046.7</v>
      </c>
      <c r="H223" s="12">
        <f>IF(E223&lt;&gt;0, (D223+F223)/E223, 0)</f>
        <v>1.2993766175197128</v>
      </c>
      <c r="I223" s="19" t="s">
        <v>318</v>
      </c>
      <c r="J223" s="11">
        <f>J43+J221</f>
        <v>81120.419999999925</v>
      </c>
      <c r="K223" s="11">
        <f>K43+K221</f>
        <v>147676.06000000006</v>
      </c>
      <c r="L223" s="11">
        <f>L43+L221</f>
        <v>0</v>
      </c>
      <c r="M223" s="11">
        <f>M43+M221</f>
        <v>66555.640000000014</v>
      </c>
      <c r="N223" s="12">
        <f>IF(K223&lt;&gt;0, (J223+L223)/K223, 0)</f>
        <v>0.54931327393214513</v>
      </c>
      <c r="O223" s="19" t="s">
        <v>318</v>
      </c>
      <c r="P223" s="11">
        <f>P43+P221</f>
        <v>-15406.520000000019</v>
      </c>
      <c r="Q223" s="11">
        <f>Q43+Q221</f>
        <v>147676.06000000006</v>
      </c>
      <c r="R223" s="11">
        <f>R43+R221</f>
        <v>-163082.58000000002</v>
      </c>
      <c r="S223" s="19" t="s">
        <v>318</v>
      </c>
      <c r="T223" s="11">
        <f t="shared" ref="T223:Y223" si="77">T43+T221</f>
        <v>147676.06000000006</v>
      </c>
      <c r="U223" s="11">
        <f t="shared" si="77"/>
        <v>81120.419999999925</v>
      </c>
      <c r="V223" s="11">
        <f t="shared" si="77"/>
        <v>0</v>
      </c>
      <c r="W223" s="11">
        <f t="shared" si="77"/>
        <v>0</v>
      </c>
      <c r="X223" s="11">
        <f t="shared" si="77"/>
        <v>81120.419999999925</v>
      </c>
      <c r="Y223" s="11">
        <f t="shared" si="77"/>
        <v>66555.640000000043</v>
      </c>
      <c r="Z223" s="12">
        <f>IF(T223&lt;&gt;0, Y223/T223, 0)</f>
        <v>0.45068672606785432</v>
      </c>
      <c r="AA223" s="11"/>
    </row>
  </sheetData>
  <mergeCells count="42">
    <mergeCell ref="B213:C213"/>
    <mergeCell ref="B217:C217"/>
    <mergeCell ref="B219:C219"/>
    <mergeCell ref="B221:C221"/>
    <mergeCell ref="B223:C223"/>
    <mergeCell ref="B199:C199"/>
    <mergeCell ref="B203:C203"/>
    <mergeCell ref="B206:C206"/>
    <mergeCell ref="B208:C208"/>
    <mergeCell ref="B211:C211"/>
    <mergeCell ref="B156:C156"/>
    <mergeCell ref="B163:C163"/>
    <mergeCell ref="B167:C167"/>
    <mergeCell ref="B173:C173"/>
    <mergeCell ref="B187:C187"/>
    <mergeCell ref="B117:C117"/>
    <mergeCell ref="B120:C120"/>
    <mergeCell ref="B124:C124"/>
    <mergeCell ref="B136:C136"/>
    <mergeCell ref="B140:C140"/>
    <mergeCell ref="B70:C70"/>
    <mergeCell ref="B75:C75"/>
    <mergeCell ref="B84:C84"/>
    <mergeCell ref="B103:C103"/>
    <mergeCell ref="B106:C106"/>
    <mergeCell ref="B43:C43"/>
    <mergeCell ref="B48:C48"/>
    <mergeCell ref="B52:C52"/>
    <mergeCell ref="B57:C57"/>
    <mergeCell ref="B61:C61"/>
    <mergeCell ref="B11:C11"/>
    <mergeCell ref="B13:C13"/>
    <mergeCell ref="B20:C20"/>
    <mergeCell ref="B24:C24"/>
    <mergeCell ref="B37:C37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  <pageSetUpPr fitToPage="1"/>
  </sheetPr>
  <dimension ref="A1:AA98"/>
  <sheetViews>
    <sheetView showGridLines="0" topLeftCell="G1" zoomScaleNormal="100" workbookViewId="0">
      <selection activeCell="X22" sqref="X22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1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" x14ac:dyDescent="0.35">
      <c r="B3" s="1" t="s">
        <v>326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B4" s="3" t="s">
        <v>3</v>
      </c>
    </row>
    <row r="5" spans="1:27" x14ac:dyDescent="0.25">
      <c r="B5" s="3" t="s">
        <v>4</v>
      </c>
    </row>
    <row r="8" spans="1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1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1:27" ht="17.25" x14ac:dyDescent="0.3">
      <c r="B10" s="5" t="s">
        <v>21</v>
      </c>
    </row>
    <row r="11" spans="1:27" collapsed="1" x14ac:dyDescent="0.25">
      <c r="A11" t="s">
        <v>318</v>
      </c>
      <c r="B11" s="25" t="s">
        <v>32</v>
      </c>
      <c r="C11" s="25"/>
      <c r="D11" s="16">
        <f>SUM(D12:D12)</f>
        <v>0</v>
      </c>
      <c r="E11" s="16">
        <f>SUM(E12:E12)</f>
        <v>0</v>
      </c>
      <c r="F11" s="16">
        <f>SUM(F12:F12)</f>
        <v>0</v>
      </c>
      <c r="G11" s="16">
        <f>SUM(G12:G12)</f>
        <v>0</v>
      </c>
      <c r="H11" s="17">
        <f t="shared" ref="H11:H23" si="0">IF(E11&lt;&gt;0, (D11+F11)/E11, 0)</f>
        <v>0</v>
      </c>
      <c r="I11" s="15" t="s">
        <v>318</v>
      </c>
      <c r="J11" s="16">
        <f>SUM(J12:J12)</f>
        <v>-10500</v>
      </c>
      <c r="K11" s="16">
        <f>SUM(K12:K12)</f>
        <v>-10500</v>
      </c>
      <c r="L11" s="16">
        <f>SUM(L12:L12)</f>
        <v>0</v>
      </c>
      <c r="M11" s="16">
        <f>SUM(M12:M12)</f>
        <v>0</v>
      </c>
      <c r="N11" s="17">
        <f t="shared" ref="N11:N23" si="1">IF(K11&lt;&gt;0, (J11+L11)/K11, 0)</f>
        <v>1</v>
      </c>
      <c r="O11" s="15" t="s">
        <v>318</v>
      </c>
      <c r="P11" s="16">
        <f>SUM(P12:P12)</f>
        <v>-10500</v>
      </c>
      <c r="Q11" s="16">
        <f>SUM(Q12:Q12)</f>
        <v>-10500</v>
      </c>
      <c r="R11" s="16">
        <f>SUM(R12:R12)</f>
        <v>0</v>
      </c>
      <c r="S11" s="15" t="s">
        <v>318</v>
      </c>
      <c r="T11" s="16">
        <f t="shared" ref="T11:Y11" si="2">SUM(T12:T12)</f>
        <v>-10500</v>
      </c>
      <c r="U11" s="16">
        <f t="shared" si="2"/>
        <v>-10500</v>
      </c>
      <c r="V11" s="16">
        <f t="shared" si="2"/>
        <v>0</v>
      </c>
      <c r="W11" s="16">
        <f t="shared" si="2"/>
        <v>0</v>
      </c>
      <c r="X11" s="16">
        <f t="shared" si="2"/>
        <v>-10500</v>
      </c>
      <c r="Y11" s="16">
        <f t="shared" si="2"/>
        <v>0</v>
      </c>
      <c r="Z11" s="17">
        <f t="shared" ref="Z11:Z23" si="3">IF(T11&lt;&gt;0, Y11/T11, 0)</f>
        <v>0</v>
      </c>
      <c r="AA11" s="16"/>
    </row>
    <row r="12" spans="1:27" hidden="1" outlineLevel="1" x14ac:dyDescent="0.25">
      <c r="A12" t="s">
        <v>318</v>
      </c>
      <c r="B12" s="8" t="s">
        <v>318</v>
      </c>
      <c r="C12" s="8" t="s">
        <v>36</v>
      </c>
      <c r="D12" s="9">
        <v>0</v>
      </c>
      <c r="E12" s="9">
        <v>0</v>
      </c>
      <c r="F12" s="9">
        <v>0</v>
      </c>
      <c r="G12" s="9">
        <v>0</v>
      </c>
      <c r="H12" s="7">
        <f t="shared" si="0"/>
        <v>0</v>
      </c>
      <c r="I12" s="8" t="s">
        <v>318</v>
      </c>
      <c r="J12" s="9">
        <v>-10500</v>
      </c>
      <c r="K12" s="9">
        <v>-10500</v>
      </c>
      <c r="L12" s="9">
        <v>0</v>
      </c>
      <c r="M12" s="9">
        <v>0</v>
      </c>
      <c r="N12" s="7">
        <f t="shared" si="1"/>
        <v>1</v>
      </c>
      <c r="O12" s="8" t="s">
        <v>318</v>
      </c>
      <c r="P12" s="9">
        <v>-10500</v>
      </c>
      <c r="Q12" s="9">
        <v>-10500</v>
      </c>
      <c r="R12" s="9">
        <v>0</v>
      </c>
      <c r="S12" s="8" t="s">
        <v>318</v>
      </c>
      <c r="T12" s="9">
        <v>-10500</v>
      </c>
      <c r="U12" s="9">
        <v>-10500</v>
      </c>
      <c r="V12" s="8" t="s">
        <v>318</v>
      </c>
      <c r="W12" s="9">
        <v>0</v>
      </c>
      <c r="X12" s="9">
        <f>U12+IF(V12 = "", 0, V12)+W12</f>
        <v>-10500</v>
      </c>
      <c r="Y12" s="9">
        <f>T12-X12</f>
        <v>0</v>
      </c>
      <c r="Z12" s="7">
        <f t="shared" si="3"/>
        <v>0</v>
      </c>
      <c r="AA12" s="8" t="s">
        <v>318</v>
      </c>
    </row>
    <row r="13" spans="1:27" x14ac:dyDescent="0.25">
      <c r="A13" t="s">
        <v>318</v>
      </c>
      <c r="B13" s="25" t="s">
        <v>39</v>
      </c>
      <c r="C13" s="25"/>
      <c r="D13" s="16">
        <f>SUM(D14:D19)</f>
        <v>21197.82</v>
      </c>
      <c r="E13" s="16">
        <f>SUM(E14:E19)</f>
        <v>49500</v>
      </c>
      <c r="F13" s="16">
        <f>SUM(F14:F19)</f>
        <v>0</v>
      </c>
      <c r="G13" s="16">
        <f>SUM(G14:G19)</f>
        <v>28302.18</v>
      </c>
      <c r="H13" s="17">
        <f t="shared" si="0"/>
        <v>0.42823878787878789</v>
      </c>
      <c r="I13" s="15" t="s">
        <v>318</v>
      </c>
      <c r="J13" s="16">
        <f>SUM(J14:J19)</f>
        <v>36711.97</v>
      </c>
      <c r="K13" s="16">
        <f>SUM(K14:K19)</f>
        <v>40090</v>
      </c>
      <c r="L13" s="16">
        <f>SUM(L14:L19)</f>
        <v>0</v>
      </c>
      <c r="M13" s="16">
        <f>SUM(M14:M19)</f>
        <v>3378.0300000000007</v>
      </c>
      <c r="N13" s="17">
        <f t="shared" si="1"/>
        <v>0.91573883761536545</v>
      </c>
      <c r="O13" s="15" t="s">
        <v>318</v>
      </c>
      <c r="P13" s="16">
        <f>SUM(P14:P19)</f>
        <v>-10539.95</v>
      </c>
      <c r="Q13" s="16">
        <f>SUM(Q14:Q19)</f>
        <v>40090</v>
      </c>
      <c r="R13" s="16">
        <f>SUM(R14:R19)</f>
        <v>-50629.95</v>
      </c>
      <c r="S13" s="15" t="s">
        <v>318</v>
      </c>
      <c r="T13" s="16">
        <f t="shared" ref="T13:Y13" si="4">SUM(T14:T19)</f>
        <v>40090</v>
      </c>
      <c r="U13" s="16">
        <f t="shared" si="4"/>
        <v>36711.97</v>
      </c>
      <c r="V13" s="16">
        <f t="shared" si="4"/>
        <v>0</v>
      </c>
      <c r="W13" s="16">
        <f t="shared" si="4"/>
        <v>0</v>
      </c>
      <c r="X13" s="16">
        <f t="shared" si="4"/>
        <v>36711.97</v>
      </c>
      <c r="Y13" s="16">
        <f t="shared" si="4"/>
        <v>3378.0299999999997</v>
      </c>
      <c r="Z13" s="17">
        <f t="shared" si="3"/>
        <v>8.4261162384634561E-2</v>
      </c>
      <c r="AA13" s="16"/>
    </row>
    <row r="14" spans="1:27" outlineLevel="1" x14ac:dyDescent="0.25">
      <c r="A14" t="s">
        <v>318</v>
      </c>
      <c r="B14" s="8" t="s">
        <v>318</v>
      </c>
      <c r="C14" s="8" t="s">
        <v>58</v>
      </c>
      <c r="D14" s="9">
        <v>0</v>
      </c>
      <c r="E14" s="9">
        <v>0</v>
      </c>
      <c r="F14" s="9">
        <v>0</v>
      </c>
      <c r="G14" s="9">
        <v>0</v>
      </c>
      <c r="H14" s="7">
        <f t="shared" si="0"/>
        <v>0</v>
      </c>
      <c r="I14" s="8" t="s">
        <v>318</v>
      </c>
      <c r="J14" s="9">
        <v>-2345</v>
      </c>
      <c r="K14" s="9">
        <v>-2010</v>
      </c>
      <c r="L14" s="9">
        <v>0</v>
      </c>
      <c r="M14" s="9">
        <v>335</v>
      </c>
      <c r="N14" s="7">
        <f t="shared" si="1"/>
        <v>1.1666666666666667</v>
      </c>
      <c r="O14" s="8" t="s">
        <v>318</v>
      </c>
      <c r="P14" s="9">
        <v>-5360</v>
      </c>
      <c r="Q14" s="9">
        <v>-2010</v>
      </c>
      <c r="R14" s="9">
        <v>-3350</v>
      </c>
      <c r="S14" s="8" t="s">
        <v>318</v>
      </c>
      <c r="T14" s="9">
        <v>-2010</v>
      </c>
      <c r="U14" s="9">
        <v>-2345</v>
      </c>
      <c r="V14" s="8" t="s">
        <v>318</v>
      </c>
      <c r="W14" s="9">
        <v>0</v>
      </c>
      <c r="X14" s="9">
        <f t="shared" ref="X14:X19" si="5">U14+IF(V14 = "", 0, V14)+W14</f>
        <v>-2345</v>
      </c>
      <c r="Y14" s="9">
        <f t="shared" ref="Y14:Y19" si="6">T14-X14</f>
        <v>335</v>
      </c>
      <c r="Z14" s="7">
        <f t="shared" si="3"/>
        <v>-0.16666666666666666</v>
      </c>
      <c r="AA14" s="8" t="s">
        <v>318</v>
      </c>
    </row>
    <row r="15" spans="1:27" outlineLevel="1" x14ac:dyDescent="0.25">
      <c r="A15" t="s">
        <v>318</v>
      </c>
      <c r="B15" s="8" t="s">
        <v>318</v>
      </c>
      <c r="C15" s="8" t="s">
        <v>40</v>
      </c>
      <c r="D15" s="9">
        <v>-1853.43</v>
      </c>
      <c r="E15" s="9">
        <v>0</v>
      </c>
      <c r="F15" s="9">
        <v>0</v>
      </c>
      <c r="G15" s="9">
        <v>1853.43</v>
      </c>
      <c r="H15" s="7">
        <f t="shared" si="0"/>
        <v>0</v>
      </c>
      <c r="I15" s="8" t="s">
        <v>318</v>
      </c>
      <c r="J15" s="9">
        <v>-2053.4299999999998</v>
      </c>
      <c r="K15" s="9">
        <v>-1900</v>
      </c>
      <c r="L15" s="9">
        <v>0</v>
      </c>
      <c r="M15" s="9">
        <v>153.43</v>
      </c>
      <c r="N15" s="7">
        <f t="shared" si="1"/>
        <v>1.0807526315789473</v>
      </c>
      <c r="O15" s="8" t="s">
        <v>318</v>
      </c>
      <c r="P15" s="9">
        <v>-2400</v>
      </c>
      <c r="Q15" s="9">
        <v>-1900</v>
      </c>
      <c r="R15" s="9">
        <v>-500</v>
      </c>
      <c r="S15" s="8" t="s">
        <v>318</v>
      </c>
      <c r="T15" s="9">
        <v>-1900</v>
      </c>
      <c r="U15" s="9">
        <v>-2053.4299999999998</v>
      </c>
      <c r="V15" s="8" t="s">
        <v>318</v>
      </c>
      <c r="W15" s="9">
        <v>0</v>
      </c>
      <c r="X15" s="9">
        <f t="shared" si="5"/>
        <v>-2053.4299999999998</v>
      </c>
      <c r="Y15" s="9">
        <f t="shared" si="6"/>
        <v>153.42999999999984</v>
      </c>
      <c r="Z15" s="7">
        <f t="shared" si="3"/>
        <v>-8.0752631578947284E-2</v>
      </c>
      <c r="AA15" s="8" t="s">
        <v>318</v>
      </c>
    </row>
    <row r="16" spans="1:27" outlineLevel="1" x14ac:dyDescent="0.25">
      <c r="A16" t="s">
        <v>318</v>
      </c>
      <c r="B16" s="8" t="s">
        <v>318</v>
      </c>
      <c r="C16" s="8" t="s">
        <v>43</v>
      </c>
      <c r="D16" s="9">
        <v>-787.96</v>
      </c>
      <c r="E16" s="9">
        <v>-333.33</v>
      </c>
      <c r="F16" s="9">
        <v>0</v>
      </c>
      <c r="G16" s="9">
        <v>454.63</v>
      </c>
      <c r="H16" s="7">
        <f t="shared" si="0"/>
        <v>2.3639036390363906</v>
      </c>
      <c r="I16" s="8" t="s">
        <v>318</v>
      </c>
      <c r="J16" s="9">
        <v>-5836.24</v>
      </c>
      <c r="K16" s="9">
        <v>-4000</v>
      </c>
      <c r="L16" s="9">
        <v>0</v>
      </c>
      <c r="M16" s="9">
        <v>1836.24</v>
      </c>
      <c r="N16" s="7">
        <f t="shared" si="1"/>
        <v>1.45906</v>
      </c>
      <c r="O16" s="8" t="s">
        <v>318</v>
      </c>
      <c r="P16" s="9">
        <v>-2779.95</v>
      </c>
      <c r="Q16" s="9">
        <v>-4000</v>
      </c>
      <c r="R16" s="9">
        <v>1220.05</v>
      </c>
      <c r="S16" s="8" t="s">
        <v>318</v>
      </c>
      <c r="T16" s="9">
        <v>-4000</v>
      </c>
      <c r="U16" s="9">
        <v>-5836.24</v>
      </c>
      <c r="V16" s="8" t="s">
        <v>318</v>
      </c>
      <c r="W16" s="9">
        <v>0</v>
      </c>
      <c r="X16" s="9">
        <f t="shared" si="5"/>
        <v>-5836.24</v>
      </c>
      <c r="Y16" s="9">
        <f t="shared" si="6"/>
        <v>1836.2399999999998</v>
      </c>
      <c r="Z16" s="7">
        <f t="shared" si="3"/>
        <v>-0.45905999999999997</v>
      </c>
      <c r="AA16" s="8" t="s">
        <v>318</v>
      </c>
    </row>
    <row r="17" spans="1:27" outlineLevel="1" x14ac:dyDescent="0.25">
      <c r="A17" t="s">
        <v>318</v>
      </c>
      <c r="B17" s="8" t="s">
        <v>318</v>
      </c>
      <c r="C17" s="8" t="s">
        <v>62</v>
      </c>
      <c r="D17" s="9">
        <v>-10.79</v>
      </c>
      <c r="E17" s="9">
        <v>0</v>
      </c>
      <c r="F17" s="9">
        <v>0</v>
      </c>
      <c r="G17" s="9">
        <v>10.79</v>
      </c>
      <c r="H17" s="7">
        <f t="shared" si="0"/>
        <v>0</v>
      </c>
      <c r="I17" s="8" t="s">
        <v>318</v>
      </c>
      <c r="J17" s="9">
        <v>-143.36000000000001</v>
      </c>
      <c r="K17" s="9">
        <v>0</v>
      </c>
      <c r="L17" s="9">
        <v>0</v>
      </c>
      <c r="M17" s="9">
        <v>143.36000000000001</v>
      </c>
      <c r="N17" s="7">
        <f t="shared" si="1"/>
        <v>0</v>
      </c>
      <c r="O17" s="8" t="s">
        <v>318</v>
      </c>
      <c r="P17" s="9">
        <v>0</v>
      </c>
      <c r="Q17" s="9">
        <v>0</v>
      </c>
      <c r="R17" s="9">
        <v>0</v>
      </c>
      <c r="S17" s="8" t="s">
        <v>318</v>
      </c>
      <c r="T17" s="9">
        <v>0</v>
      </c>
      <c r="U17" s="9">
        <v>-143.36000000000001</v>
      </c>
      <c r="V17" s="8" t="s">
        <v>318</v>
      </c>
      <c r="W17" s="9">
        <v>0</v>
      </c>
      <c r="X17" s="9">
        <f t="shared" si="5"/>
        <v>-143.36000000000001</v>
      </c>
      <c r="Y17" s="9">
        <f t="shared" si="6"/>
        <v>143.36000000000001</v>
      </c>
      <c r="Z17" s="7">
        <f t="shared" si="3"/>
        <v>0</v>
      </c>
      <c r="AA17" s="8" t="s">
        <v>318</v>
      </c>
    </row>
    <row r="18" spans="1:27" outlineLevel="1" x14ac:dyDescent="0.25">
      <c r="A18" t="s">
        <v>318</v>
      </c>
      <c r="B18" s="8" t="s">
        <v>318</v>
      </c>
      <c r="C18" s="8" t="s">
        <v>48</v>
      </c>
      <c r="D18" s="9">
        <v>0</v>
      </c>
      <c r="E18" s="9">
        <v>-166.67</v>
      </c>
      <c r="F18" s="9">
        <v>0</v>
      </c>
      <c r="G18" s="9">
        <v>-166.67</v>
      </c>
      <c r="H18" s="7">
        <f t="shared" si="0"/>
        <v>0</v>
      </c>
      <c r="I18" s="8" t="s">
        <v>318</v>
      </c>
      <c r="J18" s="9">
        <v>-4350</v>
      </c>
      <c r="K18" s="9">
        <v>-2000</v>
      </c>
      <c r="L18" s="9">
        <v>0</v>
      </c>
      <c r="M18" s="9">
        <v>2350</v>
      </c>
      <c r="N18" s="7">
        <f t="shared" si="1"/>
        <v>2.1749999999999998</v>
      </c>
      <c r="O18" s="8" t="s">
        <v>318</v>
      </c>
      <c r="P18" s="9">
        <v>0</v>
      </c>
      <c r="Q18" s="9">
        <v>-2000</v>
      </c>
      <c r="R18" s="9">
        <v>2000</v>
      </c>
      <c r="S18" s="8" t="s">
        <v>318</v>
      </c>
      <c r="T18" s="9">
        <v>-2000</v>
      </c>
      <c r="U18" s="9">
        <v>-4350</v>
      </c>
      <c r="V18" s="8" t="s">
        <v>318</v>
      </c>
      <c r="W18" s="9">
        <v>0</v>
      </c>
      <c r="X18" s="9">
        <f t="shared" si="5"/>
        <v>-4350</v>
      </c>
      <c r="Y18" s="9">
        <f t="shared" si="6"/>
        <v>2350</v>
      </c>
      <c r="Z18" s="7">
        <f t="shared" si="3"/>
        <v>-1.175</v>
      </c>
      <c r="AA18" s="8" t="s">
        <v>318</v>
      </c>
    </row>
    <row r="19" spans="1:27" outlineLevel="1" x14ac:dyDescent="0.25">
      <c r="A19" t="s">
        <v>318</v>
      </c>
      <c r="B19" s="8" t="s">
        <v>318</v>
      </c>
      <c r="C19" s="8" t="s">
        <v>49</v>
      </c>
      <c r="D19" s="9">
        <v>23850</v>
      </c>
      <c r="E19" s="9">
        <v>50000</v>
      </c>
      <c r="F19" s="9">
        <v>0</v>
      </c>
      <c r="G19" s="9">
        <v>26150</v>
      </c>
      <c r="H19" s="7">
        <f t="shared" si="0"/>
        <v>0.47699999999999998</v>
      </c>
      <c r="I19" s="8" t="s">
        <v>318</v>
      </c>
      <c r="J19" s="9">
        <v>51440</v>
      </c>
      <c r="K19" s="9">
        <v>50000</v>
      </c>
      <c r="L19" s="9">
        <v>0</v>
      </c>
      <c r="M19" s="9">
        <v>-1440</v>
      </c>
      <c r="N19" s="7">
        <f t="shared" si="1"/>
        <v>1.0287999999999999</v>
      </c>
      <c r="O19" s="8" t="s">
        <v>318</v>
      </c>
      <c r="P19" s="9">
        <v>0</v>
      </c>
      <c r="Q19" s="9">
        <v>50000</v>
      </c>
      <c r="R19" s="9">
        <v>-50000</v>
      </c>
      <c r="S19" s="8" t="s">
        <v>318</v>
      </c>
      <c r="T19" s="9">
        <v>50000</v>
      </c>
      <c r="U19" s="9">
        <v>51440</v>
      </c>
      <c r="V19" s="8" t="s">
        <v>318</v>
      </c>
      <c r="W19" s="9">
        <v>0</v>
      </c>
      <c r="X19" s="9">
        <f t="shared" si="5"/>
        <v>51440</v>
      </c>
      <c r="Y19" s="9">
        <f t="shared" si="6"/>
        <v>-1440</v>
      </c>
      <c r="Z19" s="7">
        <f t="shared" si="3"/>
        <v>-2.8799999999999999E-2</v>
      </c>
      <c r="AA19" s="8" t="s">
        <v>318</v>
      </c>
    </row>
    <row r="20" spans="1:27" collapsed="1" x14ac:dyDescent="0.25">
      <c r="A20" t="s">
        <v>318</v>
      </c>
      <c r="B20" s="25" t="s">
        <v>37</v>
      </c>
      <c r="C20" s="25"/>
      <c r="D20" s="16">
        <f>SUM(D21:D21)</f>
        <v>-59375.77</v>
      </c>
      <c r="E20" s="16">
        <f>SUM(E21:E21)</f>
        <v>-59363.35</v>
      </c>
      <c r="F20" s="16">
        <f>SUM(F21:F21)</f>
        <v>0</v>
      </c>
      <c r="G20" s="16">
        <f>SUM(G21:G21)</f>
        <v>12.42</v>
      </c>
      <c r="H20" s="17">
        <f t="shared" si="0"/>
        <v>1.0002092199985344</v>
      </c>
      <c r="I20" s="15" t="s">
        <v>318</v>
      </c>
      <c r="J20" s="16">
        <f>SUM(J21:J21)</f>
        <v>-712361.11</v>
      </c>
      <c r="K20" s="16">
        <f>SUM(K21:K21)</f>
        <v>-712360.23</v>
      </c>
      <c r="L20" s="16">
        <f>SUM(L21:L21)</f>
        <v>0</v>
      </c>
      <c r="M20" s="16">
        <f>SUM(M21:M21)</f>
        <v>0.88</v>
      </c>
      <c r="N20" s="17">
        <f t="shared" si="1"/>
        <v>1.000001235330052</v>
      </c>
      <c r="O20" s="15" t="s">
        <v>318</v>
      </c>
      <c r="P20" s="16">
        <f>SUM(P21:P21)</f>
        <v>-712360.23</v>
      </c>
      <c r="Q20" s="16">
        <f>SUM(Q21:Q21)</f>
        <v>-712360.23</v>
      </c>
      <c r="R20" s="16">
        <f>SUM(R21:R21)</f>
        <v>0</v>
      </c>
      <c r="S20" s="15" t="s">
        <v>318</v>
      </c>
      <c r="T20" s="16">
        <f t="shared" ref="T20:Y20" si="7">SUM(T21:T21)</f>
        <v>-712360.23</v>
      </c>
      <c r="U20" s="16">
        <f t="shared" si="7"/>
        <v>-712361.11</v>
      </c>
      <c r="V20" s="16">
        <f t="shared" si="7"/>
        <v>0</v>
      </c>
      <c r="W20" s="16">
        <f t="shared" si="7"/>
        <v>0</v>
      </c>
      <c r="X20" s="16">
        <f t="shared" si="7"/>
        <v>-712361.11</v>
      </c>
      <c r="Y20" s="16">
        <f t="shared" si="7"/>
        <v>0.88000000000465661</v>
      </c>
      <c r="Z20" s="17">
        <f t="shared" si="3"/>
        <v>-1.2353300520505708E-6</v>
      </c>
      <c r="AA20" s="16"/>
    </row>
    <row r="21" spans="1:27" hidden="1" outlineLevel="1" x14ac:dyDescent="0.25">
      <c r="A21" t="s">
        <v>318</v>
      </c>
      <c r="B21" s="8" t="s">
        <v>318</v>
      </c>
      <c r="C21" s="8" t="s">
        <v>38</v>
      </c>
      <c r="D21" s="9">
        <v>-59375.77</v>
      </c>
      <c r="E21" s="9">
        <v>-59363.35</v>
      </c>
      <c r="F21" s="9">
        <v>0</v>
      </c>
      <c r="G21" s="9">
        <v>12.42</v>
      </c>
      <c r="H21" s="7">
        <f t="shared" si="0"/>
        <v>1.0002092199985344</v>
      </c>
      <c r="I21" s="8" t="s">
        <v>318</v>
      </c>
      <c r="J21" s="9">
        <v>-712361.11</v>
      </c>
      <c r="K21" s="9">
        <v>-712360.23</v>
      </c>
      <c r="L21" s="9">
        <v>0</v>
      </c>
      <c r="M21" s="9">
        <v>0.88</v>
      </c>
      <c r="N21" s="7">
        <f t="shared" si="1"/>
        <v>1.000001235330052</v>
      </c>
      <c r="O21" s="8" t="s">
        <v>318</v>
      </c>
      <c r="P21" s="9">
        <v>-712360.23</v>
      </c>
      <c r="Q21" s="9">
        <v>-712360.23</v>
      </c>
      <c r="R21" s="9">
        <v>0</v>
      </c>
      <c r="S21" s="8" t="s">
        <v>318</v>
      </c>
      <c r="T21" s="9">
        <v>-712360.23</v>
      </c>
      <c r="U21" s="9">
        <v>-712361.11</v>
      </c>
      <c r="V21" s="8" t="s">
        <v>318</v>
      </c>
      <c r="W21" s="9">
        <v>0</v>
      </c>
      <c r="X21" s="9">
        <f>U21+IF(V21 = "", 0, V21)+W21</f>
        <v>-712361.11</v>
      </c>
      <c r="Y21" s="9">
        <f>T21-X21</f>
        <v>0.88000000000465661</v>
      </c>
      <c r="Z21" s="7">
        <f t="shared" si="3"/>
        <v>-1.2353300520505708E-6</v>
      </c>
      <c r="AA21" s="8" t="s">
        <v>318</v>
      </c>
    </row>
    <row r="22" spans="1:27" collapsed="1" x14ac:dyDescent="0.25">
      <c r="A22" t="s">
        <v>318</v>
      </c>
      <c r="B22" s="25" t="s">
        <v>63</v>
      </c>
      <c r="C22" s="25"/>
      <c r="D22" s="16">
        <f>SUM(D23:D23)</f>
        <v>150000</v>
      </c>
      <c r="E22" s="16">
        <f>SUM(E23:E23)</f>
        <v>0</v>
      </c>
      <c r="F22" s="16">
        <f>SUM(F23:F23)</f>
        <v>0</v>
      </c>
      <c r="G22" s="16">
        <f>SUM(G23:G23)</f>
        <v>-150000</v>
      </c>
      <c r="H22" s="17">
        <f t="shared" si="0"/>
        <v>0</v>
      </c>
      <c r="I22" s="15" t="s">
        <v>318</v>
      </c>
      <c r="J22" s="16">
        <f>SUM(J23:J23)</f>
        <v>150000</v>
      </c>
      <c r="K22" s="16">
        <f>SUM(K23:K23)</f>
        <v>-0.01</v>
      </c>
      <c r="L22" s="16">
        <f>SUM(L23:L23)</f>
        <v>0</v>
      </c>
      <c r="M22" s="16">
        <f>SUM(M23:M23)</f>
        <v>-150000.01</v>
      </c>
      <c r="N22" s="17">
        <f t="shared" si="1"/>
        <v>-15000000</v>
      </c>
      <c r="O22" s="15" t="s">
        <v>318</v>
      </c>
      <c r="P22" s="16">
        <f>SUM(P23:P23)</f>
        <v>-150000</v>
      </c>
      <c r="Q22" s="16">
        <f>SUM(Q23:Q23)</f>
        <v>-0.01</v>
      </c>
      <c r="R22" s="16">
        <f>SUM(R23:R23)</f>
        <v>-149999.99</v>
      </c>
      <c r="S22" s="15" t="s">
        <v>318</v>
      </c>
      <c r="T22" s="16">
        <f t="shared" ref="T22:Y22" si="8">SUM(T23:T23)</f>
        <v>-0.01</v>
      </c>
      <c r="U22" s="16">
        <f t="shared" si="8"/>
        <v>150000</v>
      </c>
      <c r="V22" s="16">
        <f t="shared" si="8"/>
        <v>0</v>
      </c>
      <c r="W22" s="16">
        <f t="shared" si="8"/>
        <v>0</v>
      </c>
      <c r="X22" s="16">
        <f t="shared" si="8"/>
        <v>150000</v>
      </c>
      <c r="Y22" s="16">
        <f t="shared" si="8"/>
        <v>-150000.01</v>
      </c>
      <c r="Z22" s="17">
        <f t="shared" si="3"/>
        <v>15000001</v>
      </c>
      <c r="AA22" s="16"/>
    </row>
    <row r="23" spans="1:27" hidden="1" outlineLevel="1" x14ac:dyDescent="0.25">
      <c r="A23" t="s">
        <v>318</v>
      </c>
      <c r="B23" s="8" t="s">
        <v>318</v>
      </c>
      <c r="C23" s="8" t="s">
        <v>65</v>
      </c>
      <c r="D23" s="9">
        <v>150000</v>
      </c>
      <c r="E23" s="9">
        <v>0</v>
      </c>
      <c r="F23" s="9">
        <v>0</v>
      </c>
      <c r="G23" s="9">
        <v>-150000</v>
      </c>
      <c r="H23" s="7">
        <f t="shared" si="0"/>
        <v>0</v>
      </c>
      <c r="I23" s="8" t="s">
        <v>318</v>
      </c>
      <c r="J23" s="9">
        <v>150000</v>
      </c>
      <c r="K23" s="9">
        <v>-0.01</v>
      </c>
      <c r="L23" s="9">
        <v>0</v>
      </c>
      <c r="M23" s="9">
        <v>-150000.01</v>
      </c>
      <c r="N23" s="7">
        <f t="shared" si="1"/>
        <v>-15000000</v>
      </c>
      <c r="O23" s="8" t="s">
        <v>318</v>
      </c>
      <c r="P23" s="9">
        <v>-150000</v>
      </c>
      <c r="Q23" s="9">
        <v>-0.01</v>
      </c>
      <c r="R23" s="9">
        <v>-149999.99</v>
      </c>
      <c r="S23" s="8" t="s">
        <v>318</v>
      </c>
      <c r="T23" s="9">
        <v>-0.01</v>
      </c>
      <c r="U23" s="9">
        <v>150000</v>
      </c>
      <c r="V23" s="8" t="s">
        <v>318</v>
      </c>
      <c r="W23" s="9">
        <v>0</v>
      </c>
      <c r="X23" s="9">
        <f>U23+IF(V23 = "", 0, V23)+W23</f>
        <v>150000</v>
      </c>
      <c r="Y23" s="9">
        <f>T23-X23</f>
        <v>-150000.01</v>
      </c>
      <c r="Z23" s="7">
        <f t="shared" si="3"/>
        <v>15000001</v>
      </c>
      <c r="AA23" s="8" t="s">
        <v>318</v>
      </c>
    </row>
    <row r="25" spans="1:27" ht="17.25" x14ac:dyDescent="0.3">
      <c r="A25" s="18" t="s">
        <v>318</v>
      </c>
      <c r="B25" s="26" t="s">
        <v>71</v>
      </c>
      <c r="C25" s="26"/>
      <c r="D25" s="11">
        <f>D11+D13+D20+D22</f>
        <v>111822.05</v>
      </c>
      <c r="E25" s="11">
        <f>E11+E13+E20+E22</f>
        <v>-9863.3499999999985</v>
      </c>
      <c r="F25" s="11">
        <f>F11+F13+F20+F22</f>
        <v>0</v>
      </c>
      <c r="G25" s="11">
        <f>G11+G13+G20+G22</f>
        <v>-121685.4</v>
      </c>
      <c r="H25" s="12">
        <f>IF(E25&lt;&gt;0, (D25+F25)/E25, 0)</f>
        <v>-11.337126838244615</v>
      </c>
      <c r="I25" s="19" t="s">
        <v>318</v>
      </c>
      <c r="J25" s="11">
        <f>J11+J13+J20+J22</f>
        <v>-536149.14</v>
      </c>
      <c r="K25" s="11">
        <f>K11+K13+K20+K22</f>
        <v>-682770.24</v>
      </c>
      <c r="L25" s="11">
        <f>L11+L13+L20+L22</f>
        <v>0</v>
      </c>
      <c r="M25" s="11">
        <f>M11+M13+M20+M22</f>
        <v>-146621.1</v>
      </c>
      <c r="N25" s="12">
        <f>IF(K25&lt;&gt;0, (J25+L25)/K25, 0)</f>
        <v>0.78525557880202868</v>
      </c>
      <c r="O25" s="19" t="s">
        <v>318</v>
      </c>
      <c r="P25" s="11">
        <f>P11+P13+P20+P22</f>
        <v>-883400.17999999993</v>
      </c>
      <c r="Q25" s="11">
        <f>Q11+Q13+Q20+Q22</f>
        <v>-682770.24</v>
      </c>
      <c r="R25" s="11">
        <f>R11+R13+R20+R22</f>
        <v>-200629.94</v>
      </c>
      <c r="S25" s="19" t="s">
        <v>318</v>
      </c>
      <c r="T25" s="11">
        <f t="shared" ref="T25:Y25" si="9">T11+T13+T20+T22</f>
        <v>-682770.24</v>
      </c>
      <c r="U25" s="11">
        <f t="shared" si="9"/>
        <v>-536149.14</v>
      </c>
      <c r="V25" s="11">
        <f t="shared" si="9"/>
        <v>0</v>
      </c>
      <c r="W25" s="11">
        <f t="shared" si="9"/>
        <v>0</v>
      </c>
      <c r="X25" s="11">
        <f t="shared" si="9"/>
        <v>-536149.14</v>
      </c>
      <c r="Y25" s="11">
        <f t="shared" si="9"/>
        <v>-146621.1</v>
      </c>
      <c r="Z25" s="12">
        <f>IF(T25&lt;&gt;0, Y25/T25, 0)</f>
        <v>0.21474442119797138</v>
      </c>
      <c r="AA25" s="11"/>
    </row>
    <row r="27" spans="1:27" ht="17.25" x14ac:dyDescent="0.3">
      <c r="B27" s="5" t="s">
        <v>72</v>
      </c>
    </row>
    <row r="29" spans="1:27" x14ac:dyDescent="0.25">
      <c r="B29" s="13" t="s">
        <v>73</v>
      </c>
    </row>
    <row r="30" spans="1:27" collapsed="1" x14ac:dyDescent="0.25">
      <c r="A30" t="s">
        <v>318</v>
      </c>
      <c r="B30" s="25" t="s">
        <v>74</v>
      </c>
      <c r="C30" s="25"/>
      <c r="D30" s="16">
        <f>SUM(D31:D37)</f>
        <v>35168.53</v>
      </c>
      <c r="E30" s="16">
        <f>SUM(E31:E37)</f>
        <v>35388.93</v>
      </c>
      <c r="F30" s="16">
        <f>SUM(F31:F37)</f>
        <v>0</v>
      </c>
      <c r="G30" s="16">
        <f>SUM(G31:G37)</f>
        <v>220.39999999999998</v>
      </c>
      <c r="H30" s="17">
        <f t="shared" ref="H30:H42" si="10">IF(E30&lt;&gt;0, (D30+F30)/E30, 0)</f>
        <v>0.99377206374987881</v>
      </c>
      <c r="I30" s="15" t="s">
        <v>318</v>
      </c>
      <c r="J30" s="16">
        <f>SUM(J31:J37)</f>
        <v>423147.58999999997</v>
      </c>
      <c r="K30" s="16">
        <f>SUM(K31:K37)</f>
        <v>424230.27999999997</v>
      </c>
      <c r="L30" s="16">
        <f>SUM(L31:L37)</f>
        <v>0</v>
      </c>
      <c r="M30" s="16">
        <f>SUM(M31:M37)</f>
        <v>1082.69</v>
      </c>
      <c r="N30" s="17">
        <f t="shared" ref="N30:N42" si="11">IF(K30&lt;&gt;0, (J30+L30)/K30, 0)</f>
        <v>0.99744787194351148</v>
      </c>
      <c r="O30" s="15" t="s">
        <v>318</v>
      </c>
      <c r="P30" s="16">
        <f>SUM(P31:P37)</f>
        <v>426146.70999999996</v>
      </c>
      <c r="Q30" s="16">
        <f>SUM(Q31:Q37)</f>
        <v>424230.27999999997</v>
      </c>
      <c r="R30" s="16">
        <f>SUM(R31:R37)</f>
        <v>1916.43</v>
      </c>
      <c r="S30" s="15" t="s">
        <v>318</v>
      </c>
      <c r="T30" s="16">
        <f t="shared" ref="T30:Y30" si="12">SUM(T31:T37)</f>
        <v>424230.27999999997</v>
      </c>
      <c r="U30" s="16">
        <f t="shared" si="12"/>
        <v>423147.58999999997</v>
      </c>
      <c r="V30" s="16">
        <f t="shared" si="12"/>
        <v>0</v>
      </c>
      <c r="W30" s="16">
        <f t="shared" si="12"/>
        <v>0</v>
      </c>
      <c r="X30" s="16">
        <f t="shared" si="12"/>
        <v>423147.58999999997</v>
      </c>
      <c r="Y30" s="16">
        <f t="shared" si="12"/>
        <v>1082.6899999999991</v>
      </c>
      <c r="Z30" s="17">
        <f t="shared" ref="Z30:Z42" si="13">IF(T30&lt;&gt;0, Y30/T30, 0)</f>
        <v>2.5521280564885637E-3</v>
      </c>
      <c r="AA30" s="16"/>
    </row>
    <row r="31" spans="1:27" hidden="1" outlineLevel="1" x14ac:dyDescent="0.25">
      <c r="A31" t="s">
        <v>318</v>
      </c>
      <c r="B31" s="8" t="s">
        <v>318</v>
      </c>
      <c r="C31" s="8" t="s">
        <v>75</v>
      </c>
      <c r="D31" s="9">
        <v>19973.009999999998</v>
      </c>
      <c r="E31" s="9">
        <v>19973.07</v>
      </c>
      <c r="F31" s="9">
        <v>0</v>
      </c>
      <c r="G31" s="9">
        <v>0.06</v>
      </c>
      <c r="H31" s="7">
        <f t="shared" si="10"/>
        <v>0.99999699595505342</v>
      </c>
      <c r="I31" s="8" t="s">
        <v>318</v>
      </c>
      <c r="J31" s="9">
        <v>239676.12</v>
      </c>
      <c r="K31" s="9">
        <v>239676.81</v>
      </c>
      <c r="L31" s="9">
        <v>0</v>
      </c>
      <c r="M31" s="9">
        <v>0.69</v>
      </c>
      <c r="N31" s="7">
        <f t="shared" si="11"/>
        <v>0.99999712112323258</v>
      </c>
      <c r="O31" s="8" t="s">
        <v>318</v>
      </c>
      <c r="P31" s="9">
        <v>239674.7</v>
      </c>
      <c r="Q31" s="9">
        <v>239676.81</v>
      </c>
      <c r="R31" s="9">
        <v>-2.11</v>
      </c>
      <c r="S31" s="8" t="s">
        <v>318</v>
      </c>
      <c r="T31" s="9">
        <v>239676.81</v>
      </c>
      <c r="U31" s="9">
        <v>239676.12</v>
      </c>
      <c r="V31" s="8" t="s">
        <v>318</v>
      </c>
      <c r="W31" s="9">
        <v>0</v>
      </c>
      <c r="X31" s="9">
        <f t="shared" ref="X31:X37" si="14">U31+IF(V31 = "", 0, V31)+W31</f>
        <v>239676.12</v>
      </c>
      <c r="Y31" s="9">
        <f t="shared" ref="Y31:Y37" si="15">T31-X31</f>
        <v>0.69000000000232831</v>
      </c>
      <c r="Z31" s="7">
        <f t="shared" si="13"/>
        <v>2.8788767674366508E-6</v>
      </c>
      <c r="AA31" s="8" t="s">
        <v>318</v>
      </c>
    </row>
    <row r="32" spans="1:27" hidden="1" outlineLevel="1" x14ac:dyDescent="0.25">
      <c r="A32" t="s">
        <v>318</v>
      </c>
      <c r="B32" s="8" t="s">
        <v>318</v>
      </c>
      <c r="C32" s="8" t="s">
        <v>77</v>
      </c>
      <c r="D32" s="9">
        <v>2857.98</v>
      </c>
      <c r="E32" s="9">
        <v>2858.07</v>
      </c>
      <c r="F32" s="9">
        <v>0</v>
      </c>
      <c r="G32" s="9">
        <v>0.09</v>
      </c>
      <c r="H32" s="7">
        <f t="shared" si="10"/>
        <v>0.99996851021843403</v>
      </c>
      <c r="I32" s="8" t="s">
        <v>318</v>
      </c>
      <c r="J32" s="9">
        <v>34295.74</v>
      </c>
      <c r="K32" s="9">
        <v>34296.85</v>
      </c>
      <c r="L32" s="9">
        <v>0</v>
      </c>
      <c r="M32" s="9">
        <v>1.1100000000000001</v>
      </c>
      <c r="N32" s="7">
        <f t="shared" si="11"/>
        <v>0.99996763551171608</v>
      </c>
      <c r="O32" s="8" t="s">
        <v>318</v>
      </c>
      <c r="P32" s="9">
        <v>34296.54</v>
      </c>
      <c r="Q32" s="9">
        <v>34296.85</v>
      </c>
      <c r="R32" s="9">
        <v>-0.31</v>
      </c>
      <c r="S32" s="8" t="s">
        <v>318</v>
      </c>
      <c r="T32" s="9">
        <v>34296.85</v>
      </c>
      <c r="U32" s="9">
        <v>34295.74</v>
      </c>
      <c r="V32" s="8" t="s">
        <v>318</v>
      </c>
      <c r="W32" s="9">
        <v>0</v>
      </c>
      <c r="X32" s="9">
        <f t="shared" si="14"/>
        <v>34295.74</v>
      </c>
      <c r="Y32" s="9">
        <f t="shared" si="15"/>
        <v>1.1100000000005821</v>
      </c>
      <c r="Z32" s="7">
        <f t="shared" si="13"/>
        <v>3.2364488283926425E-5</v>
      </c>
      <c r="AA32" s="8" t="s">
        <v>318</v>
      </c>
    </row>
    <row r="33" spans="1:27" hidden="1" outlineLevel="1" x14ac:dyDescent="0.25">
      <c r="A33" t="s">
        <v>318</v>
      </c>
      <c r="B33" s="8" t="s">
        <v>318</v>
      </c>
      <c r="C33" s="8" t="s">
        <v>78</v>
      </c>
      <c r="D33" s="9">
        <v>5728.26</v>
      </c>
      <c r="E33" s="9">
        <v>5728.28</v>
      </c>
      <c r="F33" s="9">
        <v>0</v>
      </c>
      <c r="G33" s="9">
        <v>0.02</v>
      </c>
      <c r="H33" s="7">
        <f t="shared" si="10"/>
        <v>0.99999650855055977</v>
      </c>
      <c r="I33" s="8" t="s">
        <v>318</v>
      </c>
      <c r="J33" s="9">
        <v>68739.100000000006</v>
      </c>
      <c r="K33" s="9">
        <v>68739.41</v>
      </c>
      <c r="L33" s="9">
        <v>0</v>
      </c>
      <c r="M33" s="9">
        <v>0.31</v>
      </c>
      <c r="N33" s="7">
        <f t="shared" si="11"/>
        <v>0.99999549021442002</v>
      </c>
      <c r="O33" s="8" t="s">
        <v>318</v>
      </c>
      <c r="P33" s="9">
        <v>68738.8</v>
      </c>
      <c r="Q33" s="9">
        <v>68739.41</v>
      </c>
      <c r="R33" s="9">
        <v>-0.61</v>
      </c>
      <c r="S33" s="8" t="s">
        <v>318</v>
      </c>
      <c r="T33" s="9">
        <v>68739.41</v>
      </c>
      <c r="U33" s="9">
        <v>68739.100000000006</v>
      </c>
      <c r="V33" s="8" t="s">
        <v>318</v>
      </c>
      <c r="W33" s="9">
        <v>0</v>
      </c>
      <c r="X33" s="9">
        <f t="shared" si="14"/>
        <v>68739.100000000006</v>
      </c>
      <c r="Y33" s="9">
        <f t="shared" si="15"/>
        <v>0.30999999999767169</v>
      </c>
      <c r="Z33" s="7">
        <f t="shared" si="13"/>
        <v>4.5097855800285698E-6</v>
      </c>
      <c r="AA33" s="8" t="s">
        <v>318</v>
      </c>
    </row>
    <row r="34" spans="1:27" hidden="1" outlineLevel="1" x14ac:dyDescent="0.25">
      <c r="A34" t="s">
        <v>318</v>
      </c>
      <c r="B34" s="8" t="s">
        <v>318</v>
      </c>
      <c r="C34" s="8" t="s">
        <v>79</v>
      </c>
      <c r="D34" s="9">
        <v>5093</v>
      </c>
      <c r="E34" s="9">
        <v>5261.08</v>
      </c>
      <c r="F34" s="9">
        <v>0</v>
      </c>
      <c r="G34" s="9">
        <v>168.08</v>
      </c>
      <c r="H34" s="7">
        <f t="shared" si="10"/>
        <v>0.96805218700342899</v>
      </c>
      <c r="I34" s="8" t="s">
        <v>318</v>
      </c>
      <c r="J34" s="9">
        <v>59932.75</v>
      </c>
      <c r="K34" s="9">
        <v>60773.42</v>
      </c>
      <c r="L34" s="9">
        <v>0</v>
      </c>
      <c r="M34" s="9">
        <v>840.67</v>
      </c>
      <c r="N34" s="7">
        <f t="shared" si="11"/>
        <v>0.98616714346502143</v>
      </c>
      <c r="O34" s="8" t="s">
        <v>318</v>
      </c>
      <c r="P34" s="9">
        <v>60696.95</v>
      </c>
      <c r="Q34" s="9">
        <v>60773.42</v>
      </c>
      <c r="R34" s="9">
        <v>-76.47</v>
      </c>
      <c r="S34" s="8" t="s">
        <v>318</v>
      </c>
      <c r="T34" s="9">
        <v>60773.42</v>
      </c>
      <c r="U34" s="9">
        <v>59932.75</v>
      </c>
      <c r="V34" s="8" t="s">
        <v>318</v>
      </c>
      <c r="W34" s="9">
        <v>0</v>
      </c>
      <c r="X34" s="9">
        <f t="shared" si="14"/>
        <v>59932.75</v>
      </c>
      <c r="Y34" s="9">
        <f t="shared" si="15"/>
        <v>840.66999999999825</v>
      </c>
      <c r="Z34" s="7">
        <f t="shared" si="13"/>
        <v>1.3832856534978585E-2</v>
      </c>
      <c r="AA34" s="8" t="s">
        <v>318</v>
      </c>
    </row>
    <row r="35" spans="1:27" hidden="1" outlineLevel="1" x14ac:dyDescent="0.25">
      <c r="A35" t="s">
        <v>318</v>
      </c>
      <c r="B35" s="8" t="s">
        <v>318</v>
      </c>
      <c r="C35" s="8" t="s">
        <v>80</v>
      </c>
      <c r="D35" s="9">
        <v>0</v>
      </c>
      <c r="E35" s="9">
        <v>0</v>
      </c>
      <c r="F35" s="9">
        <v>0</v>
      </c>
      <c r="G35" s="9">
        <v>0</v>
      </c>
      <c r="H35" s="7">
        <f t="shared" si="10"/>
        <v>0</v>
      </c>
      <c r="I35" s="8" t="s">
        <v>318</v>
      </c>
      <c r="J35" s="9">
        <v>21.36</v>
      </c>
      <c r="K35" s="9">
        <v>0</v>
      </c>
      <c r="L35" s="9">
        <v>0</v>
      </c>
      <c r="M35" s="9">
        <v>-21.36</v>
      </c>
      <c r="N35" s="7">
        <f t="shared" si="11"/>
        <v>0</v>
      </c>
      <c r="O35" s="8" t="s">
        <v>318</v>
      </c>
      <c r="P35" s="9">
        <v>0</v>
      </c>
      <c r="Q35" s="9">
        <v>0</v>
      </c>
      <c r="R35" s="9">
        <v>0</v>
      </c>
      <c r="S35" s="8" t="s">
        <v>318</v>
      </c>
      <c r="T35" s="9">
        <v>0</v>
      </c>
      <c r="U35" s="9">
        <v>21.36</v>
      </c>
      <c r="V35" s="8" t="s">
        <v>318</v>
      </c>
      <c r="W35" s="9">
        <v>0</v>
      </c>
      <c r="X35" s="9">
        <f t="shared" si="14"/>
        <v>21.36</v>
      </c>
      <c r="Y35" s="9">
        <f t="shared" si="15"/>
        <v>-21.36</v>
      </c>
      <c r="Z35" s="7">
        <f t="shared" si="13"/>
        <v>0</v>
      </c>
      <c r="AA35" s="8" t="s">
        <v>318</v>
      </c>
    </row>
    <row r="36" spans="1:27" hidden="1" outlineLevel="1" x14ac:dyDescent="0.25">
      <c r="A36" t="s">
        <v>318</v>
      </c>
      <c r="B36" s="8" t="s">
        <v>318</v>
      </c>
      <c r="C36" s="8" t="s">
        <v>81</v>
      </c>
      <c r="D36" s="9">
        <v>701.4</v>
      </c>
      <c r="E36" s="9">
        <v>726.66</v>
      </c>
      <c r="F36" s="9">
        <v>0</v>
      </c>
      <c r="G36" s="9">
        <v>25.26</v>
      </c>
      <c r="H36" s="7">
        <f t="shared" si="10"/>
        <v>0.96523821319461645</v>
      </c>
      <c r="I36" s="8" t="s">
        <v>318</v>
      </c>
      <c r="J36" s="9">
        <v>8239.1200000000008</v>
      </c>
      <c r="K36" s="9">
        <v>8366.01</v>
      </c>
      <c r="L36" s="9">
        <v>0</v>
      </c>
      <c r="M36" s="9">
        <v>126.89</v>
      </c>
      <c r="N36" s="7">
        <f t="shared" si="11"/>
        <v>0.9848326741182476</v>
      </c>
      <c r="O36" s="8" t="s">
        <v>318</v>
      </c>
      <c r="P36" s="9">
        <v>8354.5400000000009</v>
      </c>
      <c r="Q36" s="9">
        <v>8366.01</v>
      </c>
      <c r="R36" s="9">
        <v>-11.47</v>
      </c>
      <c r="S36" s="8" t="s">
        <v>318</v>
      </c>
      <c r="T36" s="9">
        <v>8366.01</v>
      </c>
      <c r="U36" s="9">
        <v>8239.1200000000008</v>
      </c>
      <c r="V36" s="8" t="s">
        <v>318</v>
      </c>
      <c r="W36" s="9">
        <v>0</v>
      </c>
      <c r="X36" s="9">
        <f t="shared" si="14"/>
        <v>8239.1200000000008</v>
      </c>
      <c r="Y36" s="9">
        <f t="shared" si="15"/>
        <v>126.88999999999942</v>
      </c>
      <c r="Z36" s="7">
        <f t="shared" si="13"/>
        <v>1.5167325881752403E-2</v>
      </c>
      <c r="AA36" s="8" t="s">
        <v>318</v>
      </c>
    </row>
    <row r="37" spans="1:27" hidden="1" outlineLevel="1" x14ac:dyDescent="0.25">
      <c r="A37" t="s">
        <v>318</v>
      </c>
      <c r="B37" s="8" t="s">
        <v>318</v>
      </c>
      <c r="C37" s="8" t="s">
        <v>82</v>
      </c>
      <c r="D37" s="9">
        <v>814.88</v>
      </c>
      <c r="E37" s="9">
        <v>841.77</v>
      </c>
      <c r="F37" s="9">
        <v>0</v>
      </c>
      <c r="G37" s="9">
        <v>26.89</v>
      </c>
      <c r="H37" s="7">
        <f t="shared" si="10"/>
        <v>0.96805540705893534</v>
      </c>
      <c r="I37" s="8" t="s">
        <v>318</v>
      </c>
      <c r="J37" s="9">
        <v>12243.4</v>
      </c>
      <c r="K37" s="9">
        <v>12377.78</v>
      </c>
      <c r="L37" s="9">
        <v>0</v>
      </c>
      <c r="M37" s="9">
        <v>134.38</v>
      </c>
      <c r="N37" s="7">
        <f t="shared" si="11"/>
        <v>0.98914344898681339</v>
      </c>
      <c r="O37" s="8" t="s">
        <v>318</v>
      </c>
      <c r="P37" s="9">
        <v>14385.18</v>
      </c>
      <c r="Q37" s="9">
        <v>12377.78</v>
      </c>
      <c r="R37" s="9">
        <v>2007.4</v>
      </c>
      <c r="S37" s="8" t="s">
        <v>318</v>
      </c>
      <c r="T37" s="9">
        <v>12377.78</v>
      </c>
      <c r="U37" s="9">
        <v>12243.4</v>
      </c>
      <c r="V37" s="8" t="s">
        <v>318</v>
      </c>
      <c r="W37" s="9">
        <v>0</v>
      </c>
      <c r="X37" s="9">
        <f t="shared" si="14"/>
        <v>12243.4</v>
      </c>
      <c r="Y37" s="9">
        <f t="shared" si="15"/>
        <v>134.38000000000102</v>
      </c>
      <c r="Z37" s="7">
        <f t="shared" si="13"/>
        <v>1.0856551013186614E-2</v>
      </c>
      <c r="AA37" s="8" t="s">
        <v>318</v>
      </c>
    </row>
    <row r="38" spans="1:27" collapsed="1" x14ac:dyDescent="0.25">
      <c r="A38" t="s">
        <v>318</v>
      </c>
      <c r="B38" s="25" t="s">
        <v>107</v>
      </c>
      <c r="C38" s="25"/>
      <c r="D38" s="16">
        <f>SUM(D39:D41)</f>
        <v>4318.6799999999994</v>
      </c>
      <c r="E38" s="16">
        <f>SUM(E39:E41)</f>
        <v>4162.1899999999996</v>
      </c>
      <c r="F38" s="16">
        <f>SUM(F39:F41)</f>
        <v>0</v>
      </c>
      <c r="G38" s="16">
        <f>SUM(G39:G41)</f>
        <v>-156.49</v>
      </c>
      <c r="H38" s="17">
        <f t="shared" si="10"/>
        <v>1.0375979952861354</v>
      </c>
      <c r="I38" s="15" t="s">
        <v>318</v>
      </c>
      <c r="J38" s="16">
        <f>SUM(J39:J41)</f>
        <v>52829.62</v>
      </c>
      <c r="K38" s="16">
        <f>SUM(K39:K41)</f>
        <v>53614.890000000007</v>
      </c>
      <c r="L38" s="16">
        <f>SUM(L39:L41)</f>
        <v>0</v>
      </c>
      <c r="M38" s="16">
        <f>SUM(M39:M41)</f>
        <v>785.27</v>
      </c>
      <c r="N38" s="17">
        <f t="shared" si="11"/>
        <v>0.98535350907182684</v>
      </c>
      <c r="O38" s="15" t="s">
        <v>318</v>
      </c>
      <c r="P38" s="16">
        <f>SUM(P39:P41)</f>
        <v>33664.06</v>
      </c>
      <c r="Q38" s="16">
        <f>SUM(Q39:Q41)</f>
        <v>53614.890000000007</v>
      </c>
      <c r="R38" s="16">
        <f>SUM(R39:R41)</f>
        <v>-19950.830000000002</v>
      </c>
      <c r="S38" s="15" t="s">
        <v>318</v>
      </c>
      <c r="T38" s="16">
        <f t="shared" ref="T38:Y38" si="16">SUM(T39:T41)</f>
        <v>53614.890000000007</v>
      </c>
      <c r="U38" s="16">
        <f t="shared" si="16"/>
        <v>52829.62</v>
      </c>
      <c r="V38" s="16">
        <f t="shared" si="16"/>
        <v>0</v>
      </c>
      <c r="W38" s="16">
        <f t="shared" si="16"/>
        <v>0</v>
      </c>
      <c r="X38" s="16">
        <f t="shared" si="16"/>
        <v>52829.62</v>
      </c>
      <c r="Y38" s="16">
        <f t="shared" si="16"/>
        <v>785.27000000000226</v>
      </c>
      <c r="Z38" s="17">
        <f t="shared" si="13"/>
        <v>1.4646490928173165E-2</v>
      </c>
      <c r="AA38" s="16"/>
    </row>
    <row r="39" spans="1:27" hidden="1" outlineLevel="1" x14ac:dyDescent="0.25">
      <c r="A39" t="s">
        <v>318</v>
      </c>
      <c r="B39" s="8" t="s">
        <v>318</v>
      </c>
      <c r="C39" s="8" t="s">
        <v>108</v>
      </c>
      <c r="D39" s="9">
        <v>3343.06</v>
      </c>
      <c r="E39" s="9">
        <v>3332.17</v>
      </c>
      <c r="F39" s="9">
        <v>0</v>
      </c>
      <c r="G39" s="9">
        <v>-10.89</v>
      </c>
      <c r="H39" s="7">
        <f t="shared" si="10"/>
        <v>1.0032681405810628</v>
      </c>
      <c r="I39" s="8" t="s">
        <v>318</v>
      </c>
      <c r="J39" s="9">
        <v>39542.79</v>
      </c>
      <c r="K39" s="9">
        <v>40142.050000000003</v>
      </c>
      <c r="L39" s="9">
        <v>0</v>
      </c>
      <c r="M39" s="9">
        <v>599.26</v>
      </c>
      <c r="N39" s="7">
        <f t="shared" si="11"/>
        <v>0.98507151478312638</v>
      </c>
      <c r="O39" s="8" t="s">
        <v>318</v>
      </c>
      <c r="P39" s="9">
        <v>24700.36</v>
      </c>
      <c r="Q39" s="9">
        <v>40142.050000000003</v>
      </c>
      <c r="R39" s="9">
        <v>-15441.69</v>
      </c>
      <c r="S39" s="8" t="s">
        <v>318</v>
      </c>
      <c r="T39" s="9">
        <v>40142.050000000003</v>
      </c>
      <c r="U39" s="9">
        <v>39542.79</v>
      </c>
      <c r="V39" s="8" t="s">
        <v>318</v>
      </c>
      <c r="W39" s="9">
        <v>0</v>
      </c>
      <c r="X39" s="9">
        <f>U39+IF(V39 = "", 0, V39)+W39</f>
        <v>39542.79</v>
      </c>
      <c r="Y39" s="9">
        <f>T39-X39</f>
        <v>599.26000000000204</v>
      </c>
      <c r="Z39" s="7">
        <f t="shared" si="13"/>
        <v>1.4928485216873627E-2</v>
      </c>
      <c r="AA39" s="8" t="s">
        <v>318</v>
      </c>
    </row>
    <row r="40" spans="1:27" hidden="1" outlineLevel="1" x14ac:dyDescent="0.25">
      <c r="A40" t="s">
        <v>318</v>
      </c>
      <c r="B40" s="8" t="s">
        <v>318</v>
      </c>
      <c r="C40" s="8" t="s">
        <v>110</v>
      </c>
      <c r="D40" s="9">
        <v>440.72</v>
      </c>
      <c r="E40" s="9">
        <v>443.12</v>
      </c>
      <c r="F40" s="9">
        <v>0</v>
      </c>
      <c r="G40" s="9">
        <v>2.4</v>
      </c>
      <c r="H40" s="7">
        <f t="shared" si="10"/>
        <v>0.99458385990250953</v>
      </c>
      <c r="I40" s="8" t="s">
        <v>318</v>
      </c>
      <c r="J40" s="9">
        <v>5202.33</v>
      </c>
      <c r="K40" s="9">
        <v>5292.3</v>
      </c>
      <c r="L40" s="9">
        <v>0</v>
      </c>
      <c r="M40" s="9">
        <v>89.97</v>
      </c>
      <c r="N40" s="7">
        <f t="shared" si="11"/>
        <v>0.98299982994161328</v>
      </c>
      <c r="O40" s="8" t="s">
        <v>318</v>
      </c>
      <c r="P40" s="9">
        <v>3240.75</v>
      </c>
      <c r="Q40" s="9">
        <v>5292.3</v>
      </c>
      <c r="R40" s="9">
        <v>-2051.5500000000002</v>
      </c>
      <c r="S40" s="8" t="s">
        <v>318</v>
      </c>
      <c r="T40" s="9">
        <v>5292.3</v>
      </c>
      <c r="U40" s="9">
        <v>5202.33</v>
      </c>
      <c r="V40" s="8" t="s">
        <v>318</v>
      </c>
      <c r="W40" s="9">
        <v>0</v>
      </c>
      <c r="X40" s="9">
        <f>U40+IF(V40 = "", 0, V40)+W40</f>
        <v>5202.33</v>
      </c>
      <c r="Y40" s="9">
        <f>T40-X40</f>
        <v>89.970000000000255</v>
      </c>
      <c r="Z40" s="7">
        <f t="shared" si="13"/>
        <v>1.7000170058386759E-2</v>
      </c>
      <c r="AA40" s="8" t="s">
        <v>318</v>
      </c>
    </row>
    <row r="41" spans="1:27" hidden="1" outlineLevel="1" x14ac:dyDescent="0.25">
      <c r="A41" t="s">
        <v>318</v>
      </c>
      <c r="B41" s="8" t="s">
        <v>318</v>
      </c>
      <c r="C41" s="8" t="s">
        <v>111</v>
      </c>
      <c r="D41" s="9">
        <v>534.9</v>
      </c>
      <c r="E41" s="9">
        <v>386.9</v>
      </c>
      <c r="F41" s="9">
        <v>0</v>
      </c>
      <c r="G41" s="9">
        <v>-148</v>
      </c>
      <c r="H41" s="7">
        <f t="shared" si="10"/>
        <v>1.3825277849573534</v>
      </c>
      <c r="I41" s="8" t="s">
        <v>318</v>
      </c>
      <c r="J41" s="9">
        <v>8084.5</v>
      </c>
      <c r="K41" s="9">
        <v>8180.54</v>
      </c>
      <c r="L41" s="9">
        <v>0</v>
      </c>
      <c r="M41" s="9">
        <v>96.04</v>
      </c>
      <c r="N41" s="7">
        <f t="shared" si="11"/>
        <v>0.98825994372009673</v>
      </c>
      <c r="O41" s="8" t="s">
        <v>318</v>
      </c>
      <c r="P41" s="9">
        <v>5722.95</v>
      </c>
      <c r="Q41" s="9">
        <v>8180.54</v>
      </c>
      <c r="R41" s="9">
        <v>-2457.59</v>
      </c>
      <c r="S41" s="8" t="s">
        <v>318</v>
      </c>
      <c r="T41" s="9">
        <v>8180.54</v>
      </c>
      <c r="U41" s="9">
        <v>8084.5</v>
      </c>
      <c r="V41" s="8" t="s">
        <v>318</v>
      </c>
      <c r="W41" s="9">
        <v>0</v>
      </c>
      <c r="X41" s="9">
        <f>U41+IF(V41 = "", 0, V41)+W41</f>
        <v>8084.5</v>
      </c>
      <c r="Y41" s="9">
        <f>T41-X41</f>
        <v>96.039999999999964</v>
      </c>
      <c r="Z41" s="7">
        <f t="shared" si="13"/>
        <v>1.1740056279903278E-2</v>
      </c>
      <c r="AA41" s="8" t="s">
        <v>318</v>
      </c>
    </row>
    <row r="42" spans="1:27" x14ac:dyDescent="0.25">
      <c r="A42" s="18" t="s">
        <v>318</v>
      </c>
      <c r="B42" s="27" t="s">
        <v>140</v>
      </c>
      <c r="C42" s="27"/>
      <c r="D42" s="11">
        <f>D30+D38</f>
        <v>39487.21</v>
      </c>
      <c r="E42" s="11">
        <f>E30+E38</f>
        <v>39551.120000000003</v>
      </c>
      <c r="F42" s="11">
        <f>F30+F38</f>
        <v>0</v>
      </c>
      <c r="G42" s="11">
        <f>G30+G38</f>
        <v>63.909999999999968</v>
      </c>
      <c r="H42" s="12">
        <f t="shared" si="10"/>
        <v>0.99838411655599124</v>
      </c>
      <c r="I42" s="19" t="s">
        <v>318</v>
      </c>
      <c r="J42" s="11">
        <f>J30+J38</f>
        <v>475977.20999999996</v>
      </c>
      <c r="K42" s="11">
        <f>K30+K38</f>
        <v>477845.17</v>
      </c>
      <c r="L42" s="11">
        <f>L30+L38</f>
        <v>0</v>
      </c>
      <c r="M42" s="11">
        <f>M30+M38</f>
        <v>1867.96</v>
      </c>
      <c r="N42" s="12">
        <f t="shared" si="11"/>
        <v>0.99609086767582056</v>
      </c>
      <c r="O42" s="19" t="s">
        <v>318</v>
      </c>
      <c r="P42" s="11">
        <f>P30+P38</f>
        <v>459810.76999999996</v>
      </c>
      <c r="Q42" s="11">
        <f>Q30+Q38</f>
        <v>477845.17</v>
      </c>
      <c r="R42" s="11">
        <f>R30+R38</f>
        <v>-18034.400000000001</v>
      </c>
      <c r="S42" s="19" t="s">
        <v>318</v>
      </c>
      <c r="T42" s="11">
        <f t="shared" ref="T42:Y42" si="17">T30+T38</f>
        <v>477845.17</v>
      </c>
      <c r="U42" s="11">
        <f t="shared" si="17"/>
        <v>475977.20999999996</v>
      </c>
      <c r="V42" s="11">
        <f t="shared" si="17"/>
        <v>0</v>
      </c>
      <c r="W42" s="11">
        <f t="shared" si="17"/>
        <v>0</v>
      </c>
      <c r="X42" s="11">
        <f t="shared" si="17"/>
        <v>475977.20999999996</v>
      </c>
      <c r="Y42" s="11">
        <f t="shared" si="17"/>
        <v>1867.9600000000014</v>
      </c>
      <c r="Z42" s="12">
        <f t="shared" si="13"/>
        <v>3.9091323241794021E-3</v>
      </c>
      <c r="AA42" s="11"/>
    </row>
    <row r="44" spans="1:27" x14ac:dyDescent="0.25">
      <c r="B44" s="13" t="s">
        <v>141</v>
      </c>
    </row>
    <row r="45" spans="1:27" collapsed="1" x14ac:dyDescent="0.25">
      <c r="A45" t="s">
        <v>318</v>
      </c>
      <c r="B45" s="25" t="s">
        <v>142</v>
      </c>
      <c r="C45" s="25"/>
      <c r="D45" s="16">
        <f>SUM(D46:D55)</f>
        <v>3113</v>
      </c>
      <c r="E45" s="16">
        <f>SUM(E46:E55)</f>
        <v>-2819.17</v>
      </c>
      <c r="F45" s="16">
        <f>SUM(F46:F55)</f>
        <v>0</v>
      </c>
      <c r="G45" s="16">
        <f>SUM(G46:G55)</f>
        <v>-5932.17</v>
      </c>
      <c r="H45" s="17">
        <f t="shared" ref="H45:H76" si="18">IF(E45&lt;&gt;0, (D45+F45)/E45, 0)</f>
        <v>-1.1042257118229832</v>
      </c>
      <c r="I45" s="15" t="s">
        <v>318</v>
      </c>
      <c r="J45" s="16">
        <f>SUM(J46:J55)</f>
        <v>47997.8</v>
      </c>
      <c r="K45" s="16">
        <f>SUM(K46:K55)</f>
        <v>40510.01</v>
      </c>
      <c r="L45" s="16">
        <f>SUM(L46:L55)</f>
        <v>0</v>
      </c>
      <c r="M45" s="16">
        <f>SUM(M46:M55)</f>
        <v>-7487.79</v>
      </c>
      <c r="N45" s="17">
        <f t="shared" ref="N45:N76" si="19">IF(K45&lt;&gt;0, (J45+L45)/K45, 0)</f>
        <v>1.184838019047638</v>
      </c>
      <c r="O45" s="15" t="s">
        <v>318</v>
      </c>
      <c r="P45" s="16">
        <f>SUM(P46:P55)</f>
        <v>41085.01</v>
      </c>
      <c r="Q45" s="16">
        <f>SUM(Q46:Q55)</f>
        <v>40510.01</v>
      </c>
      <c r="R45" s="16">
        <f>SUM(R46:R55)</f>
        <v>575</v>
      </c>
      <c r="S45" s="15" t="s">
        <v>318</v>
      </c>
      <c r="T45" s="16">
        <f t="shared" ref="T45:Y45" si="20">SUM(T46:T55)</f>
        <v>40510.01</v>
      </c>
      <c r="U45" s="16">
        <f t="shared" si="20"/>
        <v>47997.8</v>
      </c>
      <c r="V45" s="16">
        <f t="shared" si="20"/>
        <v>0</v>
      </c>
      <c r="W45" s="16">
        <f t="shared" si="20"/>
        <v>0</v>
      </c>
      <c r="X45" s="16">
        <f t="shared" si="20"/>
        <v>47997.8</v>
      </c>
      <c r="Y45" s="16">
        <f t="shared" si="20"/>
        <v>-7487.79</v>
      </c>
      <c r="Z45" s="17">
        <f t="shared" ref="Z45:Z76" si="21">IF(T45&lt;&gt;0, Y45/T45, 0)</f>
        <v>-0.18483801904763786</v>
      </c>
      <c r="AA45" s="16"/>
    </row>
    <row r="46" spans="1:27" hidden="1" outlineLevel="1" x14ac:dyDescent="0.25">
      <c r="A46" t="s">
        <v>318</v>
      </c>
      <c r="B46" s="8" t="s">
        <v>318</v>
      </c>
      <c r="C46" s="8" t="s">
        <v>161</v>
      </c>
      <c r="D46" s="9">
        <v>3113</v>
      </c>
      <c r="E46" s="9">
        <v>3120.83</v>
      </c>
      <c r="F46" s="9">
        <v>0</v>
      </c>
      <c r="G46" s="9">
        <v>7.83</v>
      </c>
      <c r="H46" s="7">
        <f t="shared" si="18"/>
        <v>0.99749105205986877</v>
      </c>
      <c r="I46" s="8" t="s">
        <v>318</v>
      </c>
      <c r="J46" s="9">
        <v>37445</v>
      </c>
      <c r="K46" s="9">
        <v>37450</v>
      </c>
      <c r="L46" s="9">
        <v>0</v>
      </c>
      <c r="M46" s="9">
        <v>5</v>
      </c>
      <c r="N46" s="7">
        <f t="shared" si="19"/>
        <v>0.99986648865153538</v>
      </c>
      <c r="O46" s="8" t="s">
        <v>318</v>
      </c>
      <c r="P46" s="9">
        <v>37450</v>
      </c>
      <c r="Q46" s="9">
        <v>37450</v>
      </c>
      <c r="R46" s="9">
        <v>0</v>
      </c>
      <c r="S46" s="8" t="s">
        <v>318</v>
      </c>
      <c r="T46" s="9">
        <v>37450</v>
      </c>
      <c r="U46" s="9">
        <v>37445</v>
      </c>
      <c r="V46" s="8" t="s">
        <v>318</v>
      </c>
      <c r="W46" s="9">
        <v>0</v>
      </c>
      <c r="X46" s="9">
        <f t="shared" ref="X46:X55" si="22">U46+IF(V46 = "", 0, V46)+W46</f>
        <v>37445</v>
      </c>
      <c r="Y46" s="9">
        <f t="shared" ref="Y46:Y55" si="23">T46-X46</f>
        <v>5</v>
      </c>
      <c r="Z46" s="7">
        <f t="shared" si="21"/>
        <v>1.3351134846461949E-4</v>
      </c>
      <c r="AA46" s="8" t="s">
        <v>318</v>
      </c>
    </row>
    <row r="47" spans="1:27" hidden="1" outlineLevel="1" x14ac:dyDescent="0.25">
      <c r="A47" t="s">
        <v>318</v>
      </c>
      <c r="B47" s="8" t="s">
        <v>318</v>
      </c>
      <c r="C47" s="8" t="s">
        <v>143</v>
      </c>
      <c r="D47" s="9">
        <v>0</v>
      </c>
      <c r="E47" s="9">
        <v>0</v>
      </c>
      <c r="F47" s="9">
        <v>0</v>
      </c>
      <c r="G47" s="9">
        <v>0</v>
      </c>
      <c r="H47" s="7">
        <f t="shared" si="18"/>
        <v>0</v>
      </c>
      <c r="I47" s="8" t="s">
        <v>318</v>
      </c>
      <c r="J47" s="9">
        <v>176.05</v>
      </c>
      <c r="K47" s="9">
        <v>400</v>
      </c>
      <c r="L47" s="9">
        <v>0</v>
      </c>
      <c r="M47" s="9">
        <v>223.95</v>
      </c>
      <c r="N47" s="7">
        <f t="shared" si="19"/>
        <v>0.44012500000000004</v>
      </c>
      <c r="O47" s="8" t="s">
        <v>318</v>
      </c>
      <c r="P47" s="9">
        <v>400</v>
      </c>
      <c r="Q47" s="9">
        <v>400</v>
      </c>
      <c r="R47" s="9">
        <v>0</v>
      </c>
      <c r="S47" s="8" t="s">
        <v>318</v>
      </c>
      <c r="T47" s="9">
        <v>400</v>
      </c>
      <c r="U47" s="9">
        <v>176.05</v>
      </c>
      <c r="V47" s="8" t="s">
        <v>318</v>
      </c>
      <c r="W47" s="9">
        <v>0</v>
      </c>
      <c r="X47" s="9">
        <f t="shared" si="22"/>
        <v>176.05</v>
      </c>
      <c r="Y47" s="9">
        <f t="shared" si="23"/>
        <v>223.95</v>
      </c>
      <c r="Z47" s="7">
        <f t="shared" si="21"/>
        <v>0.55987500000000001</v>
      </c>
      <c r="AA47" s="8" t="s">
        <v>318</v>
      </c>
    </row>
    <row r="48" spans="1:27" hidden="1" outlineLevel="1" x14ac:dyDescent="0.25">
      <c r="A48" t="s">
        <v>318</v>
      </c>
      <c r="B48" s="8" t="s">
        <v>318</v>
      </c>
      <c r="C48" s="8" t="s">
        <v>162</v>
      </c>
      <c r="D48" s="9">
        <v>0</v>
      </c>
      <c r="E48" s="9">
        <v>0</v>
      </c>
      <c r="F48" s="9">
        <v>0</v>
      </c>
      <c r="G48" s="9">
        <v>0</v>
      </c>
      <c r="H48" s="7">
        <f t="shared" si="18"/>
        <v>0</v>
      </c>
      <c r="I48" s="8" t="s">
        <v>318</v>
      </c>
      <c r="J48" s="9">
        <v>0</v>
      </c>
      <c r="K48" s="9">
        <v>400</v>
      </c>
      <c r="L48" s="9">
        <v>0</v>
      </c>
      <c r="M48" s="9">
        <v>400</v>
      </c>
      <c r="N48" s="7">
        <f t="shared" si="19"/>
        <v>0</v>
      </c>
      <c r="O48" s="8" t="s">
        <v>318</v>
      </c>
      <c r="P48" s="9">
        <v>400</v>
      </c>
      <c r="Q48" s="9">
        <v>400</v>
      </c>
      <c r="R48" s="9">
        <v>0</v>
      </c>
      <c r="S48" s="8" t="s">
        <v>318</v>
      </c>
      <c r="T48" s="9">
        <v>400</v>
      </c>
      <c r="U48" s="9">
        <v>0</v>
      </c>
      <c r="V48" s="8" t="s">
        <v>318</v>
      </c>
      <c r="W48" s="9">
        <v>0</v>
      </c>
      <c r="X48" s="9">
        <f t="shared" si="22"/>
        <v>0</v>
      </c>
      <c r="Y48" s="9">
        <f t="shared" si="23"/>
        <v>400</v>
      </c>
      <c r="Z48" s="7">
        <f t="shared" si="21"/>
        <v>1</v>
      </c>
      <c r="AA48" s="8" t="s">
        <v>318</v>
      </c>
    </row>
    <row r="49" spans="1:27" hidden="1" outlineLevel="1" x14ac:dyDescent="0.25">
      <c r="A49" t="s">
        <v>318</v>
      </c>
      <c r="B49" s="8" t="s">
        <v>318</v>
      </c>
      <c r="C49" s="8" t="s">
        <v>157</v>
      </c>
      <c r="D49" s="9">
        <v>0</v>
      </c>
      <c r="E49" s="9">
        <v>0</v>
      </c>
      <c r="F49" s="9">
        <v>0</v>
      </c>
      <c r="G49" s="9">
        <v>0</v>
      </c>
      <c r="H49" s="7">
        <f t="shared" si="18"/>
        <v>0</v>
      </c>
      <c r="I49" s="8" t="s">
        <v>318</v>
      </c>
      <c r="J49" s="9">
        <v>95</v>
      </c>
      <c r="K49" s="9">
        <v>0</v>
      </c>
      <c r="L49" s="9">
        <v>0</v>
      </c>
      <c r="M49" s="9">
        <v>-95</v>
      </c>
      <c r="N49" s="7">
        <f t="shared" si="19"/>
        <v>0</v>
      </c>
      <c r="O49" s="8" t="s">
        <v>318</v>
      </c>
      <c r="P49" s="9">
        <v>0</v>
      </c>
      <c r="Q49" s="9">
        <v>0</v>
      </c>
      <c r="R49" s="9">
        <v>0</v>
      </c>
      <c r="S49" s="8" t="s">
        <v>318</v>
      </c>
      <c r="T49" s="9">
        <v>0</v>
      </c>
      <c r="U49" s="9">
        <v>95</v>
      </c>
      <c r="V49" s="8" t="s">
        <v>318</v>
      </c>
      <c r="W49" s="9">
        <v>0</v>
      </c>
      <c r="X49" s="9">
        <f t="shared" si="22"/>
        <v>95</v>
      </c>
      <c r="Y49" s="9">
        <f t="shared" si="23"/>
        <v>-95</v>
      </c>
      <c r="Z49" s="7">
        <f t="shared" si="21"/>
        <v>0</v>
      </c>
      <c r="AA49" s="8" t="s">
        <v>318</v>
      </c>
    </row>
    <row r="50" spans="1:27" hidden="1" outlineLevel="1" x14ac:dyDescent="0.25">
      <c r="A50" t="s">
        <v>318</v>
      </c>
      <c r="B50" s="8" t="s">
        <v>318</v>
      </c>
      <c r="C50" s="8" t="s">
        <v>149</v>
      </c>
      <c r="D50" s="9">
        <v>0</v>
      </c>
      <c r="E50" s="9">
        <v>-5940</v>
      </c>
      <c r="F50" s="9">
        <v>0</v>
      </c>
      <c r="G50" s="9">
        <v>-5940</v>
      </c>
      <c r="H50" s="7">
        <f t="shared" si="18"/>
        <v>0</v>
      </c>
      <c r="I50" s="8" t="s">
        <v>318</v>
      </c>
      <c r="J50" s="9">
        <v>5940</v>
      </c>
      <c r="K50" s="9">
        <v>0.01</v>
      </c>
      <c r="L50" s="9">
        <v>0</v>
      </c>
      <c r="M50" s="9">
        <v>-5939.99</v>
      </c>
      <c r="N50" s="7">
        <f t="shared" si="19"/>
        <v>594000</v>
      </c>
      <c r="O50" s="8" t="s">
        <v>318</v>
      </c>
      <c r="P50" s="9">
        <v>0.01</v>
      </c>
      <c r="Q50" s="9">
        <v>0.01</v>
      </c>
      <c r="R50" s="9">
        <v>0</v>
      </c>
      <c r="S50" s="8" t="s">
        <v>318</v>
      </c>
      <c r="T50" s="9">
        <v>0.01</v>
      </c>
      <c r="U50" s="9">
        <v>5940</v>
      </c>
      <c r="V50" s="8" t="s">
        <v>318</v>
      </c>
      <c r="W50" s="9">
        <v>0</v>
      </c>
      <c r="X50" s="9">
        <f t="shared" si="22"/>
        <v>5940</v>
      </c>
      <c r="Y50" s="9">
        <f t="shared" si="23"/>
        <v>-5939.99</v>
      </c>
      <c r="Z50" s="7">
        <f t="shared" si="21"/>
        <v>-593999</v>
      </c>
      <c r="AA50" s="8" t="s">
        <v>318</v>
      </c>
    </row>
    <row r="51" spans="1:27" hidden="1" outlineLevel="1" x14ac:dyDescent="0.25">
      <c r="A51" t="s">
        <v>318</v>
      </c>
      <c r="B51" s="8" t="s">
        <v>318</v>
      </c>
      <c r="C51" s="8" t="s">
        <v>151</v>
      </c>
      <c r="D51" s="9">
        <v>0</v>
      </c>
      <c r="E51" s="9">
        <v>0</v>
      </c>
      <c r="F51" s="9">
        <v>0</v>
      </c>
      <c r="G51" s="9">
        <v>0</v>
      </c>
      <c r="H51" s="7">
        <f t="shared" si="18"/>
        <v>0</v>
      </c>
      <c r="I51" s="8" t="s">
        <v>318</v>
      </c>
      <c r="J51" s="9">
        <v>5.6</v>
      </c>
      <c r="K51" s="9">
        <v>60</v>
      </c>
      <c r="L51" s="9">
        <v>0</v>
      </c>
      <c r="M51" s="9">
        <v>54.4</v>
      </c>
      <c r="N51" s="7">
        <f t="shared" si="19"/>
        <v>9.3333333333333324E-2</v>
      </c>
      <c r="O51" s="8" t="s">
        <v>318</v>
      </c>
      <c r="P51" s="9">
        <v>60</v>
      </c>
      <c r="Q51" s="9">
        <v>60</v>
      </c>
      <c r="R51" s="9">
        <v>0</v>
      </c>
      <c r="S51" s="8" t="s">
        <v>318</v>
      </c>
      <c r="T51" s="9">
        <v>60</v>
      </c>
      <c r="U51" s="9">
        <v>5.6</v>
      </c>
      <c r="V51" s="8" t="s">
        <v>318</v>
      </c>
      <c r="W51" s="9">
        <v>0</v>
      </c>
      <c r="X51" s="9">
        <f t="shared" si="22"/>
        <v>5.6</v>
      </c>
      <c r="Y51" s="9">
        <f t="shared" si="23"/>
        <v>54.4</v>
      </c>
      <c r="Z51" s="7">
        <f t="shared" si="21"/>
        <v>0.90666666666666662</v>
      </c>
      <c r="AA51" s="8" t="s">
        <v>318</v>
      </c>
    </row>
    <row r="52" spans="1:27" hidden="1" outlineLevel="1" x14ac:dyDescent="0.25">
      <c r="A52" t="s">
        <v>318</v>
      </c>
      <c r="B52" s="8" t="s">
        <v>318</v>
      </c>
      <c r="C52" s="8" t="s">
        <v>153</v>
      </c>
      <c r="D52" s="9">
        <v>0</v>
      </c>
      <c r="E52" s="9">
        <v>0</v>
      </c>
      <c r="F52" s="9">
        <v>0</v>
      </c>
      <c r="G52" s="9">
        <v>0</v>
      </c>
      <c r="H52" s="7">
        <f t="shared" si="18"/>
        <v>0</v>
      </c>
      <c r="I52" s="8" t="s">
        <v>318</v>
      </c>
      <c r="J52" s="9">
        <v>11</v>
      </c>
      <c r="K52" s="9">
        <v>0</v>
      </c>
      <c r="L52" s="9">
        <v>0</v>
      </c>
      <c r="M52" s="9">
        <v>-11</v>
      </c>
      <c r="N52" s="7">
        <f t="shared" si="19"/>
        <v>0</v>
      </c>
      <c r="O52" s="8" t="s">
        <v>318</v>
      </c>
      <c r="P52" s="9">
        <v>0</v>
      </c>
      <c r="Q52" s="9">
        <v>0</v>
      </c>
      <c r="R52" s="9">
        <v>0</v>
      </c>
      <c r="S52" s="8" t="s">
        <v>318</v>
      </c>
      <c r="T52" s="9">
        <v>0</v>
      </c>
      <c r="U52" s="9">
        <v>11</v>
      </c>
      <c r="V52" s="8" t="s">
        <v>318</v>
      </c>
      <c r="W52" s="9">
        <v>0</v>
      </c>
      <c r="X52" s="9">
        <f t="shared" si="22"/>
        <v>11</v>
      </c>
      <c r="Y52" s="9">
        <f t="shared" si="23"/>
        <v>-11</v>
      </c>
      <c r="Z52" s="7">
        <f t="shared" si="21"/>
        <v>0</v>
      </c>
      <c r="AA52" s="8" t="s">
        <v>318</v>
      </c>
    </row>
    <row r="53" spans="1:27" hidden="1" outlineLevel="1" x14ac:dyDescent="0.25">
      <c r="A53" t="s">
        <v>318</v>
      </c>
      <c r="B53" s="8" t="s">
        <v>318</v>
      </c>
      <c r="C53" s="8" t="s">
        <v>152</v>
      </c>
      <c r="D53" s="9">
        <v>0</v>
      </c>
      <c r="E53" s="9">
        <v>0</v>
      </c>
      <c r="F53" s="9">
        <v>0</v>
      </c>
      <c r="G53" s="9">
        <v>0</v>
      </c>
      <c r="H53" s="7">
        <f t="shared" si="18"/>
        <v>0</v>
      </c>
      <c r="I53" s="8" t="s">
        <v>318</v>
      </c>
      <c r="J53" s="9">
        <v>10.15</v>
      </c>
      <c r="K53" s="9">
        <v>0</v>
      </c>
      <c r="L53" s="9">
        <v>0</v>
      </c>
      <c r="M53" s="9">
        <v>-10.15</v>
      </c>
      <c r="N53" s="7">
        <f t="shared" si="19"/>
        <v>0</v>
      </c>
      <c r="O53" s="8" t="s">
        <v>318</v>
      </c>
      <c r="P53" s="9">
        <v>500</v>
      </c>
      <c r="Q53" s="9">
        <v>0</v>
      </c>
      <c r="R53" s="9">
        <v>500</v>
      </c>
      <c r="S53" s="8" t="s">
        <v>318</v>
      </c>
      <c r="T53" s="9">
        <v>0</v>
      </c>
      <c r="U53" s="9">
        <v>10.15</v>
      </c>
      <c r="V53" s="8" t="s">
        <v>318</v>
      </c>
      <c r="W53" s="9">
        <v>0</v>
      </c>
      <c r="X53" s="9">
        <f t="shared" si="22"/>
        <v>10.15</v>
      </c>
      <c r="Y53" s="9">
        <f t="shared" si="23"/>
        <v>-10.15</v>
      </c>
      <c r="Z53" s="7">
        <f t="shared" si="21"/>
        <v>0</v>
      </c>
      <c r="AA53" s="8" t="s">
        <v>318</v>
      </c>
    </row>
    <row r="54" spans="1:27" hidden="1" outlineLevel="1" x14ac:dyDescent="0.25">
      <c r="A54" t="s">
        <v>318</v>
      </c>
      <c r="B54" s="8" t="s">
        <v>318</v>
      </c>
      <c r="C54" s="8" t="s">
        <v>154</v>
      </c>
      <c r="D54" s="9">
        <v>0</v>
      </c>
      <c r="E54" s="9">
        <v>0</v>
      </c>
      <c r="F54" s="9">
        <v>0</v>
      </c>
      <c r="G54" s="9">
        <v>0</v>
      </c>
      <c r="H54" s="7">
        <f t="shared" si="18"/>
        <v>0</v>
      </c>
      <c r="I54" s="8" t="s">
        <v>318</v>
      </c>
      <c r="J54" s="9">
        <v>2550</v>
      </c>
      <c r="K54" s="9">
        <v>1275</v>
      </c>
      <c r="L54" s="9">
        <v>0</v>
      </c>
      <c r="M54" s="9">
        <v>-1275</v>
      </c>
      <c r="N54" s="7">
        <f t="shared" si="19"/>
        <v>2</v>
      </c>
      <c r="O54" s="8" t="s">
        <v>318</v>
      </c>
      <c r="P54" s="9">
        <v>0</v>
      </c>
      <c r="Q54" s="9">
        <v>1275</v>
      </c>
      <c r="R54" s="9">
        <v>-1275</v>
      </c>
      <c r="S54" s="8" t="s">
        <v>318</v>
      </c>
      <c r="T54" s="9">
        <v>1275</v>
      </c>
      <c r="U54" s="9">
        <v>2550</v>
      </c>
      <c r="V54" s="8" t="s">
        <v>318</v>
      </c>
      <c r="W54" s="9">
        <v>0</v>
      </c>
      <c r="X54" s="9">
        <f t="shared" si="22"/>
        <v>2550</v>
      </c>
      <c r="Y54" s="9">
        <f t="shared" si="23"/>
        <v>-1275</v>
      </c>
      <c r="Z54" s="7">
        <f t="shared" si="21"/>
        <v>-1</v>
      </c>
      <c r="AA54" s="8" t="s">
        <v>318</v>
      </c>
    </row>
    <row r="55" spans="1:27" hidden="1" outlineLevel="1" x14ac:dyDescent="0.25">
      <c r="A55" t="s">
        <v>318</v>
      </c>
      <c r="B55" s="8" t="s">
        <v>318</v>
      </c>
      <c r="C55" s="8" t="s">
        <v>155</v>
      </c>
      <c r="D55" s="9">
        <v>0</v>
      </c>
      <c r="E55" s="9">
        <v>0</v>
      </c>
      <c r="F55" s="9">
        <v>0</v>
      </c>
      <c r="G55" s="9">
        <v>0</v>
      </c>
      <c r="H55" s="7">
        <f t="shared" si="18"/>
        <v>0</v>
      </c>
      <c r="I55" s="8" t="s">
        <v>318</v>
      </c>
      <c r="J55" s="9">
        <v>1765</v>
      </c>
      <c r="K55" s="9">
        <v>925</v>
      </c>
      <c r="L55" s="9">
        <v>0</v>
      </c>
      <c r="M55" s="9">
        <v>-840</v>
      </c>
      <c r="N55" s="7">
        <f t="shared" si="19"/>
        <v>1.9081081081081082</v>
      </c>
      <c r="O55" s="8" t="s">
        <v>318</v>
      </c>
      <c r="P55" s="9">
        <v>2275</v>
      </c>
      <c r="Q55" s="9">
        <v>925</v>
      </c>
      <c r="R55" s="9">
        <v>1350</v>
      </c>
      <c r="S55" s="8" t="s">
        <v>318</v>
      </c>
      <c r="T55" s="9">
        <v>925</v>
      </c>
      <c r="U55" s="9">
        <v>1765</v>
      </c>
      <c r="V55" s="8" t="s">
        <v>318</v>
      </c>
      <c r="W55" s="9">
        <v>0</v>
      </c>
      <c r="X55" s="9">
        <f t="shared" si="22"/>
        <v>1765</v>
      </c>
      <c r="Y55" s="9">
        <f t="shared" si="23"/>
        <v>-840</v>
      </c>
      <c r="Z55" s="7">
        <f t="shared" si="21"/>
        <v>-0.90810810810810816</v>
      </c>
      <c r="AA55" s="8" t="s">
        <v>318</v>
      </c>
    </row>
    <row r="56" spans="1:27" collapsed="1" x14ac:dyDescent="0.25">
      <c r="A56" t="s">
        <v>318</v>
      </c>
      <c r="B56" s="25" t="s">
        <v>164</v>
      </c>
      <c r="C56" s="25"/>
      <c r="D56" s="16">
        <f>SUM(D57:D58)</f>
        <v>299</v>
      </c>
      <c r="E56" s="16">
        <f>SUM(E57:E58)</f>
        <v>0</v>
      </c>
      <c r="F56" s="16">
        <f>SUM(F57:F58)</f>
        <v>0</v>
      </c>
      <c r="G56" s="16">
        <f>SUM(G57:G58)</f>
        <v>-299</v>
      </c>
      <c r="H56" s="17">
        <f t="shared" si="18"/>
        <v>0</v>
      </c>
      <c r="I56" s="15" t="s">
        <v>318</v>
      </c>
      <c r="J56" s="16">
        <f>SUM(J57:J58)</f>
        <v>29592.25</v>
      </c>
      <c r="K56" s="16">
        <f>SUM(K57:K58)</f>
        <v>17633</v>
      </c>
      <c r="L56" s="16">
        <f>SUM(L57:L58)</f>
        <v>0</v>
      </c>
      <c r="M56" s="16">
        <f>SUM(M57:M58)</f>
        <v>-11959.25</v>
      </c>
      <c r="N56" s="17">
        <f t="shared" si="19"/>
        <v>1.6782311574887994</v>
      </c>
      <c r="O56" s="15" t="s">
        <v>318</v>
      </c>
      <c r="P56" s="16">
        <f>SUM(P57:P58)</f>
        <v>17632.5</v>
      </c>
      <c r="Q56" s="16">
        <f>SUM(Q57:Q58)</f>
        <v>17633</v>
      </c>
      <c r="R56" s="16">
        <f>SUM(R57:R58)</f>
        <v>-0.5</v>
      </c>
      <c r="S56" s="15" t="s">
        <v>318</v>
      </c>
      <c r="T56" s="16">
        <f t="shared" ref="T56:Y56" si="24">SUM(T57:T58)</f>
        <v>17633</v>
      </c>
      <c r="U56" s="16">
        <f t="shared" si="24"/>
        <v>29592.25</v>
      </c>
      <c r="V56" s="16">
        <f t="shared" si="24"/>
        <v>0</v>
      </c>
      <c r="W56" s="16">
        <f t="shared" si="24"/>
        <v>0</v>
      </c>
      <c r="X56" s="16">
        <f t="shared" si="24"/>
        <v>29592.25</v>
      </c>
      <c r="Y56" s="16">
        <f t="shared" si="24"/>
        <v>-11959.25</v>
      </c>
      <c r="Z56" s="17">
        <f t="shared" si="21"/>
        <v>-0.67823115748879936</v>
      </c>
      <c r="AA56" s="16"/>
    </row>
    <row r="57" spans="1:27" hidden="1" outlineLevel="1" x14ac:dyDescent="0.25">
      <c r="A57" t="s">
        <v>318</v>
      </c>
      <c r="B57" s="8" t="s">
        <v>318</v>
      </c>
      <c r="C57" s="8" t="s">
        <v>165</v>
      </c>
      <c r="D57" s="9">
        <v>0</v>
      </c>
      <c r="E57" s="9">
        <v>0</v>
      </c>
      <c r="F57" s="9">
        <v>0</v>
      </c>
      <c r="G57" s="9">
        <v>0</v>
      </c>
      <c r="H57" s="7">
        <f t="shared" si="18"/>
        <v>0</v>
      </c>
      <c r="I57" s="8" t="s">
        <v>318</v>
      </c>
      <c r="J57" s="9">
        <v>27582</v>
      </c>
      <c r="K57" s="9">
        <v>17383</v>
      </c>
      <c r="L57" s="9">
        <v>0</v>
      </c>
      <c r="M57" s="9">
        <v>-10199</v>
      </c>
      <c r="N57" s="7">
        <f t="shared" si="19"/>
        <v>1.5867226600701836</v>
      </c>
      <c r="O57" s="8" t="s">
        <v>318</v>
      </c>
      <c r="P57" s="9">
        <v>17132.5</v>
      </c>
      <c r="Q57" s="9">
        <v>17383</v>
      </c>
      <c r="R57" s="9">
        <v>-250.5</v>
      </c>
      <c r="S57" s="8" t="s">
        <v>318</v>
      </c>
      <c r="T57" s="9">
        <v>17383</v>
      </c>
      <c r="U57" s="9">
        <v>27582</v>
      </c>
      <c r="V57" s="8" t="s">
        <v>318</v>
      </c>
      <c r="W57" s="9">
        <v>0</v>
      </c>
      <c r="X57" s="9">
        <f>U57+IF(V57 = "", 0, V57)+W57</f>
        <v>27582</v>
      </c>
      <c r="Y57" s="9">
        <f>T57-X57</f>
        <v>-10199</v>
      </c>
      <c r="Z57" s="7">
        <f t="shared" si="21"/>
        <v>-0.58672266007018348</v>
      </c>
      <c r="AA57" s="8" t="s">
        <v>318</v>
      </c>
    </row>
    <row r="58" spans="1:27" hidden="1" outlineLevel="1" x14ac:dyDescent="0.25">
      <c r="A58" t="s">
        <v>318</v>
      </c>
      <c r="B58" s="8" t="s">
        <v>318</v>
      </c>
      <c r="C58" s="8" t="s">
        <v>166</v>
      </c>
      <c r="D58" s="9">
        <v>299</v>
      </c>
      <c r="E58" s="9">
        <v>0</v>
      </c>
      <c r="F58" s="9">
        <v>0</v>
      </c>
      <c r="G58" s="9">
        <v>-299</v>
      </c>
      <c r="H58" s="7">
        <f t="shared" si="18"/>
        <v>0</v>
      </c>
      <c r="I58" s="8" t="s">
        <v>318</v>
      </c>
      <c r="J58" s="9">
        <v>2010.25</v>
      </c>
      <c r="K58" s="9">
        <v>250</v>
      </c>
      <c r="L58" s="9">
        <v>0</v>
      </c>
      <c r="M58" s="9">
        <v>-1760.25</v>
      </c>
      <c r="N58" s="7">
        <f t="shared" si="19"/>
        <v>8.0410000000000004</v>
      </c>
      <c r="O58" s="8" t="s">
        <v>318</v>
      </c>
      <c r="P58" s="9">
        <v>500</v>
      </c>
      <c r="Q58" s="9">
        <v>250</v>
      </c>
      <c r="R58" s="9">
        <v>250</v>
      </c>
      <c r="S58" s="8" t="s">
        <v>318</v>
      </c>
      <c r="T58" s="9">
        <v>250</v>
      </c>
      <c r="U58" s="9">
        <v>2010.25</v>
      </c>
      <c r="V58" s="8" t="s">
        <v>318</v>
      </c>
      <c r="W58" s="9">
        <v>0</v>
      </c>
      <c r="X58" s="9">
        <f>U58+IF(V58 = "", 0, V58)+W58</f>
        <v>2010.25</v>
      </c>
      <c r="Y58" s="9">
        <f>T58-X58</f>
        <v>-1760.25</v>
      </c>
      <c r="Z58" s="7">
        <f t="shared" si="21"/>
        <v>-7.0410000000000004</v>
      </c>
      <c r="AA58" s="8" t="s">
        <v>318</v>
      </c>
    </row>
    <row r="59" spans="1:27" collapsed="1" x14ac:dyDescent="0.25">
      <c r="A59" t="s">
        <v>318</v>
      </c>
      <c r="B59" s="25" t="s">
        <v>191</v>
      </c>
      <c r="C59" s="25"/>
      <c r="D59" s="16">
        <f>SUM(D60:D60)</f>
        <v>0</v>
      </c>
      <c r="E59" s="16">
        <f>SUM(E60:E60)</f>
        <v>0</v>
      </c>
      <c r="F59" s="16">
        <f>SUM(F60:F60)</f>
        <v>0</v>
      </c>
      <c r="G59" s="16">
        <f>SUM(G60:G60)</f>
        <v>0</v>
      </c>
      <c r="H59" s="17">
        <f t="shared" si="18"/>
        <v>0</v>
      </c>
      <c r="I59" s="15" t="s">
        <v>318</v>
      </c>
      <c r="J59" s="16">
        <f>SUM(J60:J60)</f>
        <v>109.69</v>
      </c>
      <c r="K59" s="16">
        <f>SUM(K60:K60)</f>
        <v>260</v>
      </c>
      <c r="L59" s="16">
        <f>SUM(L60:L60)</f>
        <v>0</v>
      </c>
      <c r="M59" s="16">
        <f>SUM(M60:M60)</f>
        <v>150.31</v>
      </c>
      <c r="N59" s="17">
        <f t="shared" si="19"/>
        <v>0.42188461538461536</v>
      </c>
      <c r="O59" s="15" t="s">
        <v>318</v>
      </c>
      <c r="P59" s="16">
        <f>SUM(P60:P60)</f>
        <v>260</v>
      </c>
      <c r="Q59" s="16">
        <f>SUM(Q60:Q60)</f>
        <v>260</v>
      </c>
      <c r="R59" s="16">
        <f>SUM(R60:R60)</f>
        <v>0</v>
      </c>
      <c r="S59" s="15" t="s">
        <v>318</v>
      </c>
      <c r="T59" s="16">
        <f t="shared" ref="T59:Y59" si="25">SUM(T60:T60)</f>
        <v>260</v>
      </c>
      <c r="U59" s="16">
        <f t="shared" si="25"/>
        <v>109.69</v>
      </c>
      <c r="V59" s="16">
        <f t="shared" si="25"/>
        <v>0</v>
      </c>
      <c r="W59" s="16">
        <f t="shared" si="25"/>
        <v>0</v>
      </c>
      <c r="X59" s="16">
        <f t="shared" si="25"/>
        <v>109.69</v>
      </c>
      <c r="Y59" s="16">
        <f t="shared" si="25"/>
        <v>150.31</v>
      </c>
      <c r="Z59" s="17">
        <f t="shared" si="21"/>
        <v>0.57811538461538459</v>
      </c>
      <c r="AA59" s="16"/>
    </row>
    <row r="60" spans="1:27" hidden="1" outlineLevel="1" x14ac:dyDescent="0.25">
      <c r="A60" t="s">
        <v>318</v>
      </c>
      <c r="B60" s="8" t="s">
        <v>318</v>
      </c>
      <c r="C60" s="8" t="s">
        <v>203</v>
      </c>
      <c r="D60" s="9">
        <v>0</v>
      </c>
      <c r="E60" s="9">
        <v>0</v>
      </c>
      <c r="F60" s="9">
        <v>0</v>
      </c>
      <c r="G60" s="9">
        <v>0</v>
      </c>
      <c r="H60" s="7">
        <f t="shared" si="18"/>
        <v>0</v>
      </c>
      <c r="I60" s="8" t="s">
        <v>318</v>
      </c>
      <c r="J60" s="9">
        <v>109.69</v>
      </c>
      <c r="K60" s="9">
        <v>260</v>
      </c>
      <c r="L60" s="9">
        <v>0</v>
      </c>
      <c r="M60" s="9">
        <v>150.31</v>
      </c>
      <c r="N60" s="7">
        <f t="shared" si="19"/>
        <v>0.42188461538461536</v>
      </c>
      <c r="O60" s="8" t="s">
        <v>318</v>
      </c>
      <c r="P60" s="9">
        <v>260</v>
      </c>
      <c r="Q60" s="9">
        <v>260</v>
      </c>
      <c r="R60" s="9">
        <v>0</v>
      </c>
      <c r="S60" s="8" t="s">
        <v>318</v>
      </c>
      <c r="T60" s="9">
        <v>260</v>
      </c>
      <c r="U60" s="9">
        <v>109.69</v>
      </c>
      <c r="V60" s="8" t="s">
        <v>318</v>
      </c>
      <c r="W60" s="9">
        <v>0</v>
      </c>
      <c r="X60" s="9">
        <f>U60+IF(V60 = "", 0, V60)+W60</f>
        <v>109.69</v>
      </c>
      <c r="Y60" s="9">
        <f>T60-X60</f>
        <v>150.31</v>
      </c>
      <c r="Z60" s="7">
        <f t="shared" si="21"/>
        <v>0.57811538461538459</v>
      </c>
      <c r="AA60" s="8" t="s">
        <v>318</v>
      </c>
    </row>
    <row r="61" spans="1:27" collapsed="1" x14ac:dyDescent="0.25">
      <c r="A61" t="s">
        <v>318</v>
      </c>
      <c r="B61" s="25" t="s">
        <v>228</v>
      </c>
      <c r="C61" s="25"/>
      <c r="D61" s="16">
        <f>SUM(D62:D64)</f>
        <v>144</v>
      </c>
      <c r="E61" s="16">
        <f>SUM(E62:E64)</f>
        <v>718.91</v>
      </c>
      <c r="F61" s="16">
        <f>SUM(F62:F64)</f>
        <v>0</v>
      </c>
      <c r="G61" s="16">
        <f>SUM(G62:G64)</f>
        <v>574.91</v>
      </c>
      <c r="H61" s="17">
        <f t="shared" si="18"/>
        <v>0.20030323684466764</v>
      </c>
      <c r="I61" s="15" t="s">
        <v>318</v>
      </c>
      <c r="J61" s="16">
        <f>SUM(J62:J64)</f>
        <v>61919.94</v>
      </c>
      <c r="K61" s="16">
        <f>SUM(K62:K64)</f>
        <v>76757.5</v>
      </c>
      <c r="L61" s="16">
        <f>SUM(L62:L64)</f>
        <v>0</v>
      </c>
      <c r="M61" s="16">
        <f>SUM(M62:M64)</f>
        <v>14837.56</v>
      </c>
      <c r="N61" s="17">
        <f t="shared" si="19"/>
        <v>0.80669563234863051</v>
      </c>
      <c r="O61" s="15" t="s">
        <v>318</v>
      </c>
      <c r="P61" s="16">
        <f>SUM(P62:P64)</f>
        <v>77819.490000000005</v>
      </c>
      <c r="Q61" s="16">
        <f>SUM(Q62:Q64)</f>
        <v>76757.5</v>
      </c>
      <c r="R61" s="16">
        <f>SUM(R62:R64)</f>
        <v>1061.9899999999998</v>
      </c>
      <c r="S61" s="15" t="s">
        <v>318</v>
      </c>
      <c r="T61" s="16">
        <f t="shared" ref="T61:Y61" si="26">SUM(T62:T64)</f>
        <v>76757.5</v>
      </c>
      <c r="U61" s="16">
        <f t="shared" si="26"/>
        <v>61919.94</v>
      </c>
      <c r="V61" s="16">
        <f t="shared" si="26"/>
        <v>0</v>
      </c>
      <c r="W61" s="16">
        <f t="shared" si="26"/>
        <v>0</v>
      </c>
      <c r="X61" s="16">
        <f t="shared" si="26"/>
        <v>61919.94</v>
      </c>
      <c r="Y61" s="16">
        <f t="shared" si="26"/>
        <v>14837.559999999998</v>
      </c>
      <c r="Z61" s="17">
        <f t="shared" si="21"/>
        <v>0.19330436765136955</v>
      </c>
      <c r="AA61" s="16"/>
    </row>
    <row r="62" spans="1:27" hidden="1" outlineLevel="1" x14ac:dyDescent="0.25">
      <c r="A62" t="s">
        <v>318</v>
      </c>
      <c r="B62" s="8" t="s">
        <v>318</v>
      </c>
      <c r="C62" s="8" t="s">
        <v>232</v>
      </c>
      <c r="D62" s="9">
        <v>0</v>
      </c>
      <c r="E62" s="9">
        <v>0</v>
      </c>
      <c r="F62" s="9">
        <v>0</v>
      </c>
      <c r="G62" s="9">
        <v>0</v>
      </c>
      <c r="H62" s="7">
        <f t="shared" si="18"/>
        <v>0</v>
      </c>
      <c r="I62" s="8" t="s">
        <v>318</v>
      </c>
      <c r="J62" s="9">
        <v>1244.42</v>
      </c>
      <c r="K62" s="9">
        <v>1250</v>
      </c>
      <c r="L62" s="9">
        <v>0</v>
      </c>
      <c r="M62" s="9">
        <v>5.58</v>
      </c>
      <c r="N62" s="7">
        <f t="shared" si="19"/>
        <v>0.99553600000000009</v>
      </c>
      <c r="O62" s="8" t="s">
        <v>318</v>
      </c>
      <c r="P62" s="9">
        <v>0</v>
      </c>
      <c r="Q62" s="9">
        <v>1250</v>
      </c>
      <c r="R62" s="9">
        <v>-1250</v>
      </c>
      <c r="S62" s="8" t="s">
        <v>318</v>
      </c>
      <c r="T62" s="9">
        <v>1250</v>
      </c>
      <c r="U62" s="9">
        <v>1244.42</v>
      </c>
      <c r="V62" s="8" t="s">
        <v>318</v>
      </c>
      <c r="W62" s="9">
        <v>0</v>
      </c>
      <c r="X62" s="9">
        <f>U62+IF(V62 = "", 0, V62)+W62</f>
        <v>1244.42</v>
      </c>
      <c r="Y62" s="9">
        <f>T62-X62</f>
        <v>5.5799999999999272</v>
      </c>
      <c r="Z62" s="7">
        <f t="shared" si="21"/>
        <v>4.463999999999942E-3</v>
      </c>
      <c r="AA62" s="8" t="s">
        <v>318</v>
      </c>
    </row>
    <row r="63" spans="1:27" hidden="1" outlineLevel="1" x14ac:dyDescent="0.25">
      <c r="A63" t="s">
        <v>318</v>
      </c>
      <c r="B63" s="8" t="s">
        <v>318</v>
      </c>
      <c r="C63" s="8" t="s">
        <v>233</v>
      </c>
      <c r="D63" s="9">
        <v>0</v>
      </c>
      <c r="E63" s="9">
        <v>0</v>
      </c>
      <c r="F63" s="9">
        <v>0</v>
      </c>
      <c r="G63" s="9">
        <v>0</v>
      </c>
      <c r="H63" s="7">
        <f t="shared" si="18"/>
        <v>0</v>
      </c>
      <c r="I63" s="8" t="s">
        <v>318</v>
      </c>
      <c r="J63" s="9">
        <v>76.760000000000005</v>
      </c>
      <c r="K63" s="9">
        <v>80</v>
      </c>
      <c r="L63" s="9">
        <v>0</v>
      </c>
      <c r="M63" s="9">
        <v>3.24</v>
      </c>
      <c r="N63" s="7">
        <f t="shared" si="19"/>
        <v>0.95950000000000002</v>
      </c>
      <c r="O63" s="8" t="s">
        <v>318</v>
      </c>
      <c r="P63" s="9">
        <v>0</v>
      </c>
      <c r="Q63" s="9">
        <v>80</v>
      </c>
      <c r="R63" s="9">
        <v>-80</v>
      </c>
      <c r="S63" s="8" t="s">
        <v>318</v>
      </c>
      <c r="T63" s="9">
        <v>80</v>
      </c>
      <c r="U63" s="9">
        <v>76.760000000000005</v>
      </c>
      <c r="V63" s="8" t="s">
        <v>318</v>
      </c>
      <c r="W63" s="9">
        <v>0</v>
      </c>
      <c r="X63" s="9">
        <f>U63+IF(V63 = "", 0, V63)+W63</f>
        <v>76.760000000000005</v>
      </c>
      <c r="Y63" s="9">
        <f>T63-X63</f>
        <v>3.2399999999999949</v>
      </c>
      <c r="Z63" s="7">
        <f t="shared" si="21"/>
        <v>4.0499999999999939E-2</v>
      </c>
      <c r="AA63" s="8" t="s">
        <v>318</v>
      </c>
    </row>
    <row r="64" spans="1:27" hidden="1" outlineLevel="1" x14ac:dyDescent="0.25">
      <c r="A64" t="s">
        <v>318</v>
      </c>
      <c r="B64" s="8" t="s">
        <v>318</v>
      </c>
      <c r="C64" s="8" t="s">
        <v>235</v>
      </c>
      <c r="D64" s="9">
        <v>144</v>
      </c>
      <c r="E64" s="9">
        <v>718.91</v>
      </c>
      <c r="F64" s="9">
        <v>0</v>
      </c>
      <c r="G64" s="9">
        <v>574.91</v>
      </c>
      <c r="H64" s="7">
        <f t="shared" si="18"/>
        <v>0.20030323684466764</v>
      </c>
      <c r="I64" s="8" t="s">
        <v>318</v>
      </c>
      <c r="J64" s="9">
        <v>60598.76</v>
      </c>
      <c r="K64" s="9">
        <v>75427.5</v>
      </c>
      <c r="L64" s="9">
        <v>0</v>
      </c>
      <c r="M64" s="9">
        <v>14828.74</v>
      </c>
      <c r="N64" s="7">
        <f t="shared" si="19"/>
        <v>0.80340406350468996</v>
      </c>
      <c r="O64" s="8" t="s">
        <v>318</v>
      </c>
      <c r="P64" s="9">
        <v>77819.490000000005</v>
      </c>
      <c r="Q64" s="9">
        <v>75427.5</v>
      </c>
      <c r="R64" s="9">
        <v>2391.9899999999998</v>
      </c>
      <c r="S64" s="8" t="s">
        <v>318</v>
      </c>
      <c r="T64" s="9">
        <v>75427.5</v>
      </c>
      <c r="U64" s="9">
        <v>60598.76</v>
      </c>
      <c r="V64" s="8" t="s">
        <v>318</v>
      </c>
      <c r="W64" s="9">
        <v>0</v>
      </c>
      <c r="X64" s="9">
        <f>U64+IF(V64 = "", 0, V64)+W64</f>
        <v>60598.76</v>
      </c>
      <c r="Y64" s="9">
        <f>T64-X64</f>
        <v>14828.739999999998</v>
      </c>
      <c r="Z64" s="7">
        <f t="shared" si="21"/>
        <v>0.19659593649531004</v>
      </c>
      <c r="AA64" s="8" t="s">
        <v>318</v>
      </c>
    </row>
    <row r="65" spans="1:27" collapsed="1" x14ac:dyDescent="0.25">
      <c r="A65" t="s">
        <v>318</v>
      </c>
      <c r="B65" s="25" t="s">
        <v>241</v>
      </c>
      <c r="C65" s="25"/>
      <c r="D65" s="16">
        <f>SUM(D66:D71)</f>
        <v>912.8</v>
      </c>
      <c r="E65" s="16">
        <f>SUM(E66:E71)</f>
        <v>30</v>
      </c>
      <c r="F65" s="16">
        <f>SUM(F66:F71)</f>
        <v>0</v>
      </c>
      <c r="G65" s="16">
        <f>SUM(G66:G71)</f>
        <v>-882.8</v>
      </c>
      <c r="H65" s="17">
        <f t="shared" si="18"/>
        <v>30.426666666666666</v>
      </c>
      <c r="I65" s="15" t="s">
        <v>318</v>
      </c>
      <c r="J65" s="16">
        <f>SUM(J66:J71)</f>
        <v>1372.01</v>
      </c>
      <c r="K65" s="16">
        <f>SUM(K66:K71)</f>
        <v>1692.22</v>
      </c>
      <c r="L65" s="16">
        <f>SUM(L66:L71)</f>
        <v>0</v>
      </c>
      <c r="M65" s="16">
        <f>SUM(M66:M71)</f>
        <v>320.20999999999998</v>
      </c>
      <c r="N65" s="17">
        <f t="shared" si="19"/>
        <v>0.81077519471463522</v>
      </c>
      <c r="O65" s="15" t="s">
        <v>318</v>
      </c>
      <c r="P65" s="16">
        <f>SUM(P66:P71)</f>
        <v>1680.22</v>
      </c>
      <c r="Q65" s="16">
        <f>SUM(Q66:Q71)</f>
        <v>1692.22</v>
      </c>
      <c r="R65" s="16">
        <f>SUM(R66:R71)</f>
        <v>-12</v>
      </c>
      <c r="S65" s="15" t="s">
        <v>318</v>
      </c>
      <c r="T65" s="16">
        <f t="shared" ref="T65:Y65" si="27">SUM(T66:T71)</f>
        <v>1692.22</v>
      </c>
      <c r="U65" s="16">
        <f t="shared" si="27"/>
        <v>1372.01</v>
      </c>
      <c r="V65" s="16">
        <f t="shared" si="27"/>
        <v>0</v>
      </c>
      <c r="W65" s="16">
        <f t="shared" si="27"/>
        <v>0</v>
      </c>
      <c r="X65" s="16">
        <f t="shared" si="27"/>
        <v>1372.01</v>
      </c>
      <c r="Y65" s="16">
        <f t="shared" si="27"/>
        <v>320.21000000000004</v>
      </c>
      <c r="Z65" s="17">
        <f t="shared" si="21"/>
        <v>0.18922480528536481</v>
      </c>
      <c r="AA65" s="16"/>
    </row>
    <row r="66" spans="1:27" hidden="1" outlineLevel="1" x14ac:dyDescent="0.25">
      <c r="A66" t="s">
        <v>318</v>
      </c>
      <c r="B66" s="8" t="s">
        <v>318</v>
      </c>
      <c r="C66" s="8" t="s">
        <v>244</v>
      </c>
      <c r="D66" s="9">
        <v>0</v>
      </c>
      <c r="E66" s="9">
        <v>0</v>
      </c>
      <c r="F66" s="9">
        <v>0</v>
      </c>
      <c r="G66" s="9">
        <v>0</v>
      </c>
      <c r="H66" s="7">
        <f t="shared" si="18"/>
        <v>0</v>
      </c>
      <c r="I66" s="8" t="s">
        <v>318</v>
      </c>
      <c r="J66" s="9">
        <v>100</v>
      </c>
      <c r="K66" s="9">
        <v>82.22</v>
      </c>
      <c r="L66" s="9">
        <v>0</v>
      </c>
      <c r="M66" s="9">
        <v>-17.78</v>
      </c>
      <c r="N66" s="7">
        <f t="shared" si="19"/>
        <v>1.2162490878131842</v>
      </c>
      <c r="O66" s="8" t="s">
        <v>318</v>
      </c>
      <c r="P66" s="9">
        <v>70.22</v>
      </c>
      <c r="Q66" s="9">
        <v>82.22</v>
      </c>
      <c r="R66" s="9">
        <v>-12</v>
      </c>
      <c r="S66" s="8" t="s">
        <v>318</v>
      </c>
      <c r="T66" s="9">
        <v>82.22</v>
      </c>
      <c r="U66" s="9">
        <v>100</v>
      </c>
      <c r="V66" s="8" t="s">
        <v>318</v>
      </c>
      <c r="W66" s="9">
        <v>0</v>
      </c>
      <c r="X66" s="9">
        <f t="shared" ref="X66:X71" si="28">U66+IF(V66 = "", 0, V66)+W66</f>
        <v>100</v>
      </c>
      <c r="Y66" s="9">
        <f t="shared" ref="Y66:Y71" si="29">T66-X66</f>
        <v>-17.78</v>
      </c>
      <c r="Z66" s="7">
        <f t="shared" si="21"/>
        <v>-0.21624908781318417</v>
      </c>
      <c r="AA66" s="8" t="s">
        <v>318</v>
      </c>
    </row>
    <row r="67" spans="1:27" hidden="1" outlineLevel="1" x14ac:dyDescent="0.25">
      <c r="A67" t="s">
        <v>318</v>
      </c>
      <c r="B67" s="8" t="s">
        <v>318</v>
      </c>
      <c r="C67" s="8" t="s">
        <v>245</v>
      </c>
      <c r="D67" s="9">
        <v>28.68</v>
      </c>
      <c r="E67" s="9">
        <v>0</v>
      </c>
      <c r="F67" s="9">
        <v>0</v>
      </c>
      <c r="G67" s="9">
        <v>-28.68</v>
      </c>
      <c r="H67" s="7">
        <f t="shared" si="18"/>
        <v>0</v>
      </c>
      <c r="I67" s="8" t="s">
        <v>318</v>
      </c>
      <c r="J67" s="9">
        <v>28.68</v>
      </c>
      <c r="K67" s="9">
        <v>370</v>
      </c>
      <c r="L67" s="9">
        <v>0</v>
      </c>
      <c r="M67" s="9">
        <v>341.32</v>
      </c>
      <c r="N67" s="7">
        <f t="shared" si="19"/>
        <v>7.7513513513513516E-2</v>
      </c>
      <c r="O67" s="8" t="s">
        <v>318</v>
      </c>
      <c r="P67" s="9">
        <v>400</v>
      </c>
      <c r="Q67" s="9">
        <v>370</v>
      </c>
      <c r="R67" s="9">
        <v>30</v>
      </c>
      <c r="S67" s="8" t="s">
        <v>318</v>
      </c>
      <c r="T67" s="9">
        <v>370</v>
      </c>
      <c r="U67" s="9">
        <v>28.68</v>
      </c>
      <c r="V67" s="8" t="s">
        <v>318</v>
      </c>
      <c r="W67" s="9">
        <v>0</v>
      </c>
      <c r="X67" s="9">
        <f t="shared" si="28"/>
        <v>28.68</v>
      </c>
      <c r="Y67" s="9">
        <f t="shared" si="29"/>
        <v>341.32</v>
      </c>
      <c r="Z67" s="7">
        <f t="shared" si="21"/>
        <v>0.92248648648648646</v>
      </c>
      <c r="AA67" s="8" t="s">
        <v>318</v>
      </c>
    </row>
    <row r="68" spans="1:27" hidden="1" outlineLevel="1" x14ac:dyDescent="0.25">
      <c r="A68" t="s">
        <v>318</v>
      </c>
      <c r="B68" s="8" t="s">
        <v>318</v>
      </c>
      <c r="C68" s="8" t="s">
        <v>247</v>
      </c>
      <c r="D68" s="9">
        <v>9.9499999999999993</v>
      </c>
      <c r="E68" s="9">
        <v>0</v>
      </c>
      <c r="F68" s="9">
        <v>0</v>
      </c>
      <c r="G68" s="9">
        <v>-9.9499999999999993</v>
      </c>
      <c r="H68" s="7">
        <f t="shared" si="18"/>
        <v>0</v>
      </c>
      <c r="I68" s="8" t="s">
        <v>318</v>
      </c>
      <c r="J68" s="9">
        <v>9.9499999999999993</v>
      </c>
      <c r="K68" s="9">
        <v>50</v>
      </c>
      <c r="L68" s="9">
        <v>0</v>
      </c>
      <c r="M68" s="9">
        <v>40.049999999999997</v>
      </c>
      <c r="N68" s="7">
        <f t="shared" si="19"/>
        <v>0.19899999999999998</v>
      </c>
      <c r="O68" s="8" t="s">
        <v>318</v>
      </c>
      <c r="P68" s="9">
        <v>50</v>
      </c>
      <c r="Q68" s="9">
        <v>50</v>
      </c>
      <c r="R68" s="9">
        <v>0</v>
      </c>
      <c r="S68" s="8" t="s">
        <v>318</v>
      </c>
      <c r="T68" s="9">
        <v>50</v>
      </c>
      <c r="U68" s="9">
        <v>9.9499999999999993</v>
      </c>
      <c r="V68" s="8" t="s">
        <v>318</v>
      </c>
      <c r="W68" s="9">
        <v>0</v>
      </c>
      <c r="X68" s="9">
        <f t="shared" si="28"/>
        <v>9.9499999999999993</v>
      </c>
      <c r="Y68" s="9">
        <f t="shared" si="29"/>
        <v>40.049999999999997</v>
      </c>
      <c r="Z68" s="7">
        <f t="shared" si="21"/>
        <v>0.80099999999999993</v>
      </c>
      <c r="AA68" s="8" t="s">
        <v>318</v>
      </c>
    </row>
    <row r="69" spans="1:27" hidden="1" outlineLevel="1" x14ac:dyDescent="0.25">
      <c r="A69" t="s">
        <v>318</v>
      </c>
      <c r="B69" s="8" t="s">
        <v>318</v>
      </c>
      <c r="C69" s="8" t="s">
        <v>255</v>
      </c>
      <c r="D69" s="9">
        <v>844.17</v>
      </c>
      <c r="E69" s="9">
        <v>0</v>
      </c>
      <c r="F69" s="9">
        <v>0</v>
      </c>
      <c r="G69" s="9">
        <v>-844.17</v>
      </c>
      <c r="H69" s="7">
        <f t="shared" si="18"/>
        <v>0</v>
      </c>
      <c r="I69" s="8" t="s">
        <v>318</v>
      </c>
      <c r="J69" s="9">
        <v>844.17</v>
      </c>
      <c r="K69" s="9">
        <v>800</v>
      </c>
      <c r="L69" s="9">
        <v>0</v>
      </c>
      <c r="M69" s="9">
        <v>-44.17</v>
      </c>
      <c r="N69" s="7">
        <f t="shared" si="19"/>
        <v>1.0552124999999999</v>
      </c>
      <c r="O69" s="8" t="s">
        <v>318</v>
      </c>
      <c r="P69" s="9">
        <v>800</v>
      </c>
      <c r="Q69" s="9">
        <v>800</v>
      </c>
      <c r="R69" s="9">
        <v>0</v>
      </c>
      <c r="S69" s="8" t="s">
        <v>318</v>
      </c>
      <c r="T69" s="9">
        <v>800</v>
      </c>
      <c r="U69" s="9">
        <v>844.17</v>
      </c>
      <c r="V69" s="8" t="s">
        <v>318</v>
      </c>
      <c r="W69" s="9">
        <v>0</v>
      </c>
      <c r="X69" s="9">
        <f t="shared" si="28"/>
        <v>844.17</v>
      </c>
      <c r="Y69" s="9">
        <f t="shared" si="29"/>
        <v>-44.169999999999959</v>
      </c>
      <c r="Z69" s="7">
        <f t="shared" si="21"/>
        <v>-5.5212499999999949E-2</v>
      </c>
      <c r="AA69" s="8" t="s">
        <v>318</v>
      </c>
    </row>
    <row r="70" spans="1:27" hidden="1" outlineLevel="1" x14ac:dyDescent="0.25">
      <c r="A70" t="s">
        <v>318</v>
      </c>
      <c r="B70" s="8" t="s">
        <v>318</v>
      </c>
      <c r="C70" s="8" t="s">
        <v>256</v>
      </c>
      <c r="D70" s="9">
        <v>30</v>
      </c>
      <c r="E70" s="9">
        <v>30</v>
      </c>
      <c r="F70" s="9">
        <v>0</v>
      </c>
      <c r="G70" s="9">
        <v>0</v>
      </c>
      <c r="H70" s="7">
        <f t="shared" si="18"/>
        <v>1</v>
      </c>
      <c r="I70" s="8" t="s">
        <v>318</v>
      </c>
      <c r="J70" s="9">
        <v>360</v>
      </c>
      <c r="K70" s="9">
        <v>360</v>
      </c>
      <c r="L70" s="9">
        <v>0</v>
      </c>
      <c r="M70" s="9">
        <v>0</v>
      </c>
      <c r="N70" s="7">
        <f t="shared" si="19"/>
        <v>1</v>
      </c>
      <c r="O70" s="8" t="s">
        <v>318</v>
      </c>
      <c r="P70" s="9">
        <v>360</v>
      </c>
      <c r="Q70" s="9">
        <v>360</v>
      </c>
      <c r="R70" s="9">
        <v>0</v>
      </c>
      <c r="S70" s="8" t="s">
        <v>318</v>
      </c>
      <c r="T70" s="9">
        <v>360</v>
      </c>
      <c r="U70" s="9">
        <v>360</v>
      </c>
      <c r="V70" s="8" t="s">
        <v>318</v>
      </c>
      <c r="W70" s="9">
        <v>0</v>
      </c>
      <c r="X70" s="9">
        <f t="shared" si="28"/>
        <v>360</v>
      </c>
      <c r="Y70" s="9">
        <f t="shared" si="29"/>
        <v>0</v>
      </c>
      <c r="Z70" s="7">
        <f t="shared" si="21"/>
        <v>0</v>
      </c>
      <c r="AA70" s="8" t="s">
        <v>318</v>
      </c>
    </row>
    <row r="71" spans="1:27" hidden="1" outlineLevel="1" x14ac:dyDescent="0.25">
      <c r="A71" t="s">
        <v>318</v>
      </c>
      <c r="B71" s="8" t="s">
        <v>318</v>
      </c>
      <c r="C71" s="8" t="s">
        <v>252</v>
      </c>
      <c r="D71" s="9">
        <v>0</v>
      </c>
      <c r="E71" s="9">
        <v>0</v>
      </c>
      <c r="F71" s="9">
        <v>0</v>
      </c>
      <c r="G71" s="9">
        <v>0</v>
      </c>
      <c r="H71" s="7">
        <f t="shared" si="18"/>
        <v>0</v>
      </c>
      <c r="I71" s="8" t="s">
        <v>318</v>
      </c>
      <c r="J71" s="9">
        <v>29.21</v>
      </c>
      <c r="K71" s="9">
        <v>30</v>
      </c>
      <c r="L71" s="9">
        <v>0</v>
      </c>
      <c r="M71" s="9">
        <v>0.79</v>
      </c>
      <c r="N71" s="7">
        <f t="shared" si="19"/>
        <v>0.97366666666666668</v>
      </c>
      <c r="O71" s="8" t="s">
        <v>318</v>
      </c>
      <c r="P71" s="9">
        <v>0</v>
      </c>
      <c r="Q71" s="9">
        <v>30</v>
      </c>
      <c r="R71" s="9">
        <v>-30</v>
      </c>
      <c r="S71" s="8" t="s">
        <v>318</v>
      </c>
      <c r="T71" s="9">
        <v>30</v>
      </c>
      <c r="U71" s="9">
        <v>29.21</v>
      </c>
      <c r="V71" s="8" t="s">
        <v>318</v>
      </c>
      <c r="W71" s="9">
        <v>0</v>
      </c>
      <c r="X71" s="9">
        <f t="shared" si="28"/>
        <v>29.21</v>
      </c>
      <c r="Y71" s="9">
        <f t="shared" si="29"/>
        <v>0.78999999999999915</v>
      </c>
      <c r="Z71" s="7">
        <f t="shared" si="21"/>
        <v>2.6333333333333306E-2</v>
      </c>
      <c r="AA71" s="8" t="s">
        <v>318</v>
      </c>
    </row>
    <row r="72" spans="1:27" collapsed="1" x14ac:dyDescent="0.25">
      <c r="A72" t="s">
        <v>318</v>
      </c>
      <c r="B72" s="25" t="s">
        <v>271</v>
      </c>
      <c r="C72" s="25"/>
      <c r="D72" s="16">
        <f>SUM(D73:D78)</f>
        <v>-8569.9</v>
      </c>
      <c r="E72" s="16">
        <f>SUM(E73:E78)</f>
        <v>1202.5800000000002</v>
      </c>
      <c r="F72" s="16">
        <f>SUM(F73:F78)</f>
        <v>0</v>
      </c>
      <c r="G72" s="16">
        <f>SUM(G73:G78)</f>
        <v>9772.48</v>
      </c>
      <c r="H72" s="17">
        <f t="shared" si="18"/>
        <v>-7.1262618703121614</v>
      </c>
      <c r="I72" s="15" t="s">
        <v>318</v>
      </c>
      <c r="J72" s="16">
        <f>SUM(J73:J78)</f>
        <v>42112.97</v>
      </c>
      <c r="K72" s="16">
        <f>SUM(K73:K78)</f>
        <v>33206</v>
      </c>
      <c r="L72" s="16">
        <f>SUM(L73:L78)</f>
        <v>0</v>
      </c>
      <c r="M72" s="16">
        <f>SUM(M73:M78)</f>
        <v>-8906.9700000000012</v>
      </c>
      <c r="N72" s="17">
        <f t="shared" si="19"/>
        <v>1.2682337529362164</v>
      </c>
      <c r="O72" s="15" t="s">
        <v>318</v>
      </c>
      <c r="P72" s="16">
        <f>SUM(P73:P78)</f>
        <v>32181</v>
      </c>
      <c r="Q72" s="16">
        <f>SUM(Q73:Q78)</f>
        <v>33206</v>
      </c>
      <c r="R72" s="16">
        <f>SUM(R73:R78)</f>
        <v>-1025</v>
      </c>
      <c r="S72" s="15" t="s">
        <v>318</v>
      </c>
      <c r="T72" s="16">
        <f t="shared" ref="T72:Y72" si="30">SUM(T73:T78)</f>
        <v>33206</v>
      </c>
      <c r="U72" s="16">
        <f t="shared" si="30"/>
        <v>42112.97</v>
      </c>
      <c r="V72" s="16">
        <f t="shared" si="30"/>
        <v>0</v>
      </c>
      <c r="W72" s="16">
        <f t="shared" si="30"/>
        <v>0</v>
      </c>
      <c r="X72" s="16">
        <f t="shared" si="30"/>
        <v>42112.97</v>
      </c>
      <c r="Y72" s="16">
        <f t="shared" si="30"/>
        <v>-8906.9699999999993</v>
      </c>
      <c r="Z72" s="17">
        <f t="shared" si="21"/>
        <v>-0.26823375293621632</v>
      </c>
      <c r="AA72" s="16"/>
    </row>
    <row r="73" spans="1:27" hidden="1" outlineLevel="1" x14ac:dyDescent="0.25">
      <c r="A73" t="s">
        <v>318</v>
      </c>
      <c r="B73" s="8" t="s">
        <v>318</v>
      </c>
      <c r="C73" s="8" t="s">
        <v>274</v>
      </c>
      <c r="D73" s="9">
        <v>0</v>
      </c>
      <c r="E73" s="9">
        <v>0</v>
      </c>
      <c r="F73" s="9">
        <v>0</v>
      </c>
      <c r="G73" s="9">
        <v>0</v>
      </c>
      <c r="H73" s="7">
        <f t="shared" si="18"/>
        <v>0</v>
      </c>
      <c r="I73" s="8" t="s">
        <v>318</v>
      </c>
      <c r="J73" s="9">
        <v>10345.629999999999</v>
      </c>
      <c r="K73" s="9">
        <v>7000</v>
      </c>
      <c r="L73" s="9">
        <v>0</v>
      </c>
      <c r="M73" s="9">
        <v>-3345.63</v>
      </c>
      <c r="N73" s="7">
        <f t="shared" si="19"/>
        <v>1.4779471428571427</v>
      </c>
      <c r="O73" s="8" t="s">
        <v>318</v>
      </c>
      <c r="P73" s="9">
        <v>7000</v>
      </c>
      <c r="Q73" s="9">
        <v>7000</v>
      </c>
      <c r="R73" s="9">
        <v>0</v>
      </c>
      <c r="S73" s="8" t="s">
        <v>318</v>
      </c>
      <c r="T73" s="9">
        <v>7000</v>
      </c>
      <c r="U73" s="9">
        <v>10345.629999999999</v>
      </c>
      <c r="V73" s="8" t="s">
        <v>318</v>
      </c>
      <c r="W73" s="9">
        <v>0</v>
      </c>
      <c r="X73" s="9">
        <f t="shared" ref="X73:X78" si="31">U73+IF(V73 = "", 0, V73)+W73</f>
        <v>10345.629999999999</v>
      </c>
      <c r="Y73" s="9">
        <f t="shared" ref="Y73:Y78" si="32">T73-X73</f>
        <v>-3345.6299999999992</v>
      </c>
      <c r="Z73" s="7">
        <f t="shared" si="21"/>
        <v>-0.47794714285714274</v>
      </c>
      <c r="AA73" s="8" t="s">
        <v>318</v>
      </c>
    </row>
    <row r="74" spans="1:27" hidden="1" outlineLevel="1" x14ac:dyDescent="0.25">
      <c r="A74" t="s">
        <v>318</v>
      </c>
      <c r="B74" s="8" t="s">
        <v>318</v>
      </c>
      <c r="C74" s="8" t="s">
        <v>275</v>
      </c>
      <c r="D74" s="9">
        <v>0</v>
      </c>
      <c r="E74" s="9">
        <v>0</v>
      </c>
      <c r="F74" s="9">
        <v>0</v>
      </c>
      <c r="G74" s="9">
        <v>0</v>
      </c>
      <c r="H74" s="7">
        <f t="shared" si="18"/>
        <v>0</v>
      </c>
      <c r="I74" s="8" t="s">
        <v>318</v>
      </c>
      <c r="J74" s="9">
        <v>4775</v>
      </c>
      <c r="K74" s="9">
        <v>5775</v>
      </c>
      <c r="L74" s="9">
        <v>0</v>
      </c>
      <c r="M74" s="9">
        <v>1000</v>
      </c>
      <c r="N74" s="7">
        <f t="shared" si="19"/>
        <v>0.82683982683982682</v>
      </c>
      <c r="O74" s="8" t="s">
        <v>318</v>
      </c>
      <c r="P74" s="9">
        <v>8300</v>
      </c>
      <c r="Q74" s="9">
        <v>5775</v>
      </c>
      <c r="R74" s="9">
        <v>2525</v>
      </c>
      <c r="S74" s="8" t="s">
        <v>318</v>
      </c>
      <c r="T74" s="9">
        <v>5775</v>
      </c>
      <c r="U74" s="9">
        <v>4775</v>
      </c>
      <c r="V74" s="8" t="s">
        <v>318</v>
      </c>
      <c r="W74" s="9">
        <v>0</v>
      </c>
      <c r="X74" s="9">
        <f t="shared" si="31"/>
        <v>4775</v>
      </c>
      <c r="Y74" s="9">
        <f t="shared" si="32"/>
        <v>1000</v>
      </c>
      <c r="Z74" s="7">
        <f t="shared" si="21"/>
        <v>0.17316017316017315</v>
      </c>
      <c r="AA74" s="8" t="s">
        <v>318</v>
      </c>
    </row>
    <row r="75" spans="1:27" hidden="1" outlineLevel="1" x14ac:dyDescent="0.25">
      <c r="A75" t="s">
        <v>318</v>
      </c>
      <c r="B75" s="8" t="s">
        <v>318</v>
      </c>
      <c r="C75" s="8" t="s">
        <v>285</v>
      </c>
      <c r="D75" s="9">
        <v>0</v>
      </c>
      <c r="E75" s="9">
        <v>295.83</v>
      </c>
      <c r="F75" s="9">
        <v>0</v>
      </c>
      <c r="G75" s="9">
        <v>295.83</v>
      </c>
      <c r="H75" s="7">
        <f t="shared" si="18"/>
        <v>0</v>
      </c>
      <c r="I75" s="8" t="s">
        <v>318</v>
      </c>
      <c r="J75" s="9">
        <v>15810</v>
      </c>
      <c r="K75" s="9">
        <v>9550</v>
      </c>
      <c r="L75" s="9">
        <v>0</v>
      </c>
      <c r="M75" s="9">
        <v>-6260</v>
      </c>
      <c r="N75" s="7">
        <f t="shared" si="19"/>
        <v>1.6554973821989529</v>
      </c>
      <c r="O75" s="8" t="s">
        <v>318</v>
      </c>
      <c r="P75" s="9">
        <v>6000</v>
      </c>
      <c r="Q75" s="9">
        <v>9550</v>
      </c>
      <c r="R75" s="9">
        <v>-3550</v>
      </c>
      <c r="S75" s="8" t="s">
        <v>318</v>
      </c>
      <c r="T75" s="9">
        <v>9550</v>
      </c>
      <c r="U75" s="9">
        <v>15810</v>
      </c>
      <c r="V75" s="8" t="s">
        <v>318</v>
      </c>
      <c r="W75" s="9">
        <v>0</v>
      </c>
      <c r="X75" s="9">
        <f t="shared" si="31"/>
        <v>15810</v>
      </c>
      <c r="Y75" s="9">
        <f t="shared" si="32"/>
        <v>-6260</v>
      </c>
      <c r="Z75" s="7">
        <f t="shared" si="21"/>
        <v>-0.65549738219895293</v>
      </c>
      <c r="AA75" s="8" t="s">
        <v>318</v>
      </c>
    </row>
    <row r="76" spans="1:27" hidden="1" outlineLevel="1" x14ac:dyDescent="0.25">
      <c r="A76" t="s">
        <v>318</v>
      </c>
      <c r="B76" s="8" t="s">
        <v>318</v>
      </c>
      <c r="C76" s="8" t="s">
        <v>276</v>
      </c>
      <c r="D76" s="9">
        <v>-8624</v>
      </c>
      <c r="E76" s="9">
        <v>583.33000000000004</v>
      </c>
      <c r="F76" s="9">
        <v>0</v>
      </c>
      <c r="G76" s="9">
        <v>9207.33</v>
      </c>
      <c r="H76" s="7">
        <f t="shared" si="18"/>
        <v>-14.784084480482745</v>
      </c>
      <c r="I76" s="8" t="s">
        <v>318</v>
      </c>
      <c r="J76" s="9">
        <v>8383</v>
      </c>
      <c r="K76" s="9">
        <v>7000</v>
      </c>
      <c r="L76" s="9">
        <v>0</v>
      </c>
      <c r="M76" s="9">
        <v>-1383</v>
      </c>
      <c r="N76" s="7">
        <f t="shared" si="19"/>
        <v>1.1975714285714285</v>
      </c>
      <c r="O76" s="8" t="s">
        <v>318</v>
      </c>
      <c r="P76" s="9">
        <v>7000</v>
      </c>
      <c r="Q76" s="9">
        <v>7000</v>
      </c>
      <c r="R76" s="9">
        <v>0</v>
      </c>
      <c r="S76" s="8" t="s">
        <v>318</v>
      </c>
      <c r="T76" s="9">
        <v>7000</v>
      </c>
      <c r="U76" s="9">
        <v>8383</v>
      </c>
      <c r="V76" s="8" t="s">
        <v>318</v>
      </c>
      <c r="W76" s="9">
        <v>0</v>
      </c>
      <c r="X76" s="9">
        <f t="shared" si="31"/>
        <v>8383</v>
      </c>
      <c r="Y76" s="9">
        <f t="shared" si="32"/>
        <v>-1383</v>
      </c>
      <c r="Z76" s="7">
        <f t="shared" si="21"/>
        <v>-0.19757142857142856</v>
      </c>
      <c r="AA76" s="8" t="s">
        <v>318</v>
      </c>
    </row>
    <row r="77" spans="1:27" hidden="1" outlineLevel="1" x14ac:dyDescent="0.25">
      <c r="A77" t="s">
        <v>318</v>
      </c>
      <c r="B77" s="8" t="s">
        <v>318</v>
      </c>
      <c r="C77" s="8" t="s">
        <v>278</v>
      </c>
      <c r="D77" s="9">
        <v>54.1</v>
      </c>
      <c r="E77" s="9">
        <v>31.75</v>
      </c>
      <c r="F77" s="9">
        <v>0</v>
      </c>
      <c r="G77" s="9">
        <v>-22.35</v>
      </c>
      <c r="H77" s="7">
        <f t="shared" ref="H77:H94" si="33">IF(E77&lt;&gt;0, (D77+F77)/E77, 0)</f>
        <v>1.7039370078740157</v>
      </c>
      <c r="I77" s="8" t="s">
        <v>318</v>
      </c>
      <c r="J77" s="9">
        <v>534.5</v>
      </c>
      <c r="K77" s="9">
        <v>381</v>
      </c>
      <c r="L77" s="9">
        <v>0</v>
      </c>
      <c r="M77" s="9">
        <v>-153.5</v>
      </c>
      <c r="N77" s="7">
        <f t="shared" ref="N77:N94" si="34">IF(K77&lt;&gt;0, (J77+L77)/K77, 0)</f>
        <v>1.4028871391076116</v>
      </c>
      <c r="O77" s="8" t="s">
        <v>318</v>
      </c>
      <c r="P77" s="9">
        <v>381</v>
      </c>
      <c r="Q77" s="9">
        <v>381</v>
      </c>
      <c r="R77" s="9">
        <v>0</v>
      </c>
      <c r="S77" s="8" t="s">
        <v>318</v>
      </c>
      <c r="T77" s="9">
        <v>381</v>
      </c>
      <c r="U77" s="9">
        <v>534.5</v>
      </c>
      <c r="V77" s="8" t="s">
        <v>318</v>
      </c>
      <c r="W77" s="9">
        <v>0</v>
      </c>
      <c r="X77" s="9">
        <f t="shared" si="31"/>
        <v>534.5</v>
      </c>
      <c r="Y77" s="9">
        <f t="shared" si="32"/>
        <v>-153.5</v>
      </c>
      <c r="Z77" s="7">
        <f t="shared" ref="Z77:Z108" si="35">IF(T77&lt;&gt;0, Y77/T77, 0)</f>
        <v>-0.40288713910761154</v>
      </c>
      <c r="AA77" s="8" t="s">
        <v>318</v>
      </c>
    </row>
    <row r="78" spans="1:27" hidden="1" outlineLevel="1" x14ac:dyDescent="0.25">
      <c r="A78" t="s">
        <v>318</v>
      </c>
      <c r="B78" s="8" t="s">
        <v>318</v>
      </c>
      <c r="C78" s="8" t="s">
        <v>279</v>
      </c>
      <c r="D78" s="9">
        <v>0</v>
      </c>
      <c r="E78" s="9">
        <v>291.67</v>
      </c>
      <c r="F78" s="9">
        <v>0</v>
      </c>
      <c r="G78" s="9">
        <v>291.67</v>
      </c>
      <c r="H78" s="7">
        <f t="shared" si="33"/>
        <v>0</v>
      </c>
      <c r="I78" s="8" t="s">
        <v>318</v>
      </c>
      <c r="J78" s="9">
        <v>2264.84</v>
      </c>
      <c r="K78" s="9">
        <v>3500</v>
      </c>
      <c r="L78" s="9">
        <v>0</v>
      </c>
      <c r="M78" s="9">
        <v>1235.1600000000001</v>
      </c>
      <c r="N78" s="7">
        <f t="shared" si="34"/>
        <v>0.64709714285714293</v>
      </c>
      <c r="O78" s="8" t="s">
        <v>318</v>
      </c>
      <c r="P78" s="9">
        <v>3500</v>
      </c>
      <c r="Q78" s="9">
        <v>3500</v>
      </c>
      <c r="R78" s="9">
        <v>0</v>
      </c>
      <c r="S78" s="8" t="s">
        <v>318</v>
      </c>
      <c r="T78" s="9">
        <v>3500</v>
      </c>
      <c r="U78" s="9">
        <v>2264.84</v>
      </c>
      <c r="V78" s="8" t="s">
        <v>318</v>
      </c>
      <c r="W78" s="9">
        <v>0</v>
      </c>
      <c r="X78" s="9">
        <f t="shared" si="31"/>
        <v>2264.84</v>
      </c>
      <c r="Y78" s="9">
        <f t="shared" si="32"/>
        <v>1235.1599999999999</v>
      </c>
      <c r="Z78" s="7">
        <f t="shared" si="35"/>
        <v>0.35290285714285707</v>
      </c>
      <c r="AA78" s="8" t="s">
        <v>318</v>
      </c>
    </row>
    <row r="79" spans="1:27" collapsed="1" x14ac:dyDescent="0.25">
      <c r="A79" t="s">
        <v>318</v>
      </c>
      <c r="B79" s="25" t="s">
        <v>293</v>
      </c>
      <c r="C79" s="25"/>
      <c r="D79" s="16">
        <f>SUM(D80:D80)</f>
        <v>0</v>
      </c>
      <c r="E79" s="16">
        <f>SUM(E80:E80)</f>
        <v>0</v>
      </c>
      <c r="F79" s="16">
        <f>SUM(F80:F80)</f>
        <v>0</v>
      </c>
      <c r="G79" s="16">
        <f>SUM(G80:G80)</f>
        <v>0</v>
      </c>
      <c r="H79" s="17">
        <f t="shared" si="33"/>
        <v>0</v>
      </c>
      <c r="I79" s="15" t="s">
        <v>318</v>
      </c>
      <c r="J79" s="16">
        <f>SUM(J80:J80)</f>
        <v>582</v>
      </c>
      <c r="K79" s="16">
        <f>SUM(K80:K80)</f>
        <v>700</v>
      </c>
      <c r="L79" s="16">
        <f>SUM(L80:L80)</f>
        <v>0</v>
      </c>
      <c r="M79" s="16">
        <f>SUM(M80:M80)</f>
        <v>118</v>
      </c>
      <c r="N79" s="17">
        <f t="shared" si="34"/>
        <v>0.83142857142857141</v>
      </c>
      <c r="O79" s="15" t="s">
        <v>318</v>
      </c>
      <c r="P79" s="16">
        <f>SUM(P80:P80)</f>
        <v>700</v>
      </c>
      <c r="Q79" s="16">
        <f>SUM(Q80:Q80)</f>
        <v>700</v>
      </c>
      <c r="R79" s="16">
        <f>SUM(R80:R80)</f>
        <v>0</v>
      </c>
      <c r="S79" s="15" t="s">
        <v>318</v>
      </c>
      <c r="T79" s="16">
        <f t="shared" ref="T79:Y79" si="36">SUM(T80:T80)</f>
        <v>700</v>
      </c>
      <c r="U79" s="16">
        <f t="shared" si="36"/>
        <v>582</v>
      </c>
      <c r="V79" s="16">
        <f t="shared" si="36"/>
        <v>0</v>
      </c>
      <c r="W79" s="16">
        <f t="shared" si="36"/>
        <v>0</v>
      </c>
      <c r="X79" s="16">
        <f t="shared" si="36"/>
        <v>582</v>
      </c>
      <c r="Y79" s="16">
        <f t="shared" si="36"/>
        <v>118</v>
      </c>
      <c r="Z79" s="17">
        <f t="shared" si="35"/>
        <v>0.16857142857142857</v>
      </c>
      <c r="AA79" s="16"/>
    </row>
    <row r="80" spans="1:27" hidden="1" outlineLevel="1" x14ac:dyDescent="0.25">
      <c r="A80" t="s">
        <v>318</v>
      </c>
      <c r="B80" s="8" t="s">
        <v>318</v>
      </c>
      <c r="C80" s="8" t="s">
        <v>294</v>
      </c>
      <c r="D80" s="9">
        <v>0</v>
      </c>
      <c r="E80" s="9">
        <v>0</v>
      </c>
      <c r="F80" s="9">
        <v>0</v>
      </c>
      <c r="G80" s="9">
        <v>0</v>
      </c>
      <c r="H80" s="7">
        <f t="shared" si="33"/>
        <v>0</v>
      </c>
      <c r="I80" s="8" t="s">
        <v>318</v>
      </c>
      <c r="J80" s="9">
        <v>582</v>
      </c>
      <c r="K80" s="9">
        <v>700</v>
      </c>
      <c r="L80" s="9">
        <v>0</v>
      </c>
      <c r="M80" s="9">
        <v>118</v>
      </c>
      <c r="N80" s="7">
        <f t="shared" si="34"/>
        <v>0.83142857142857141</v>
      </c>
      <c r="O80" s="8" t="s">
        <v>318</v>
      </c>
      <c r="P80" s="9">
        <v>700</v>
      </c>
      <c r="Q80" s="9">
        <v>700</v>
      </c>
      <c r="R80" s="9">
        <v>0</v>
      </c>
      <c r="S80" s="8" t="s">
        <v>318</v>
      </c>
      <c r="T80" s="9">
        <v>700</v>
      </c>
      <c r="U80" s="9">
        <v>582</v>
      </c>
      <c r="V80" s="8" t="s">
        <v>318</v>
      </c>
      <c r="W80" s="9">
        <v>0</v>
      </c>
      <c r="X80" s="9">
        <f>U80+IF(V80 = "", 0, V80)+W80</f>
        <v>582</v>
      </c>
      <c r="Y80" s="9">
        <f>T80-X80</f>
        <v>118</v>
      </c>
      <c r="Z80" s="7">
        <f t="shared" si="35"/>
        <v>0.16857142857142857</v>
      </c>
      <c r="AA80" s="8" t="s">
        <v>318</v>
      </c>
    </row>
    <row r="81" spans="1:27" collapsed="1" x14ac:dyDescent="0.25">
      <c r="A81" t="s">
        <v>318</v>
      </c>
      <c r="B81" s="25" t="s">
        <v>296</v>
      </c>
      <c r="C81" s="25"/>
      <c r="D81" s="16">
        <f>SUM(D82:D83)</f>
        <v>0</v>
      </c>
      <c r="E81" s="16">
        <f>SUM(E82:E83)</f>
        <v>0.01</v>
      </c>
      <c r="F81" s="16">
        <f>SUM(F82:F83)</f>
        <v>0</v>
      </c>
      <c r="G81" s="16">
        <f>SUM(G82:G83)</f>
        <v>0.01</v>
      </c>
      <c r="H81" s="17">
        <f t="shared" si="33"/>
        <v>0</v>
      </c>
      <c r="I81" s="15" t="s">
        <v>318</v>
      </c>
      <c r="J81" s="16">
        <f>SUM(J82:J83)</f>
        <v>-11831.640000000007</v>
      </c>
      <c r="K81" s="16">
        <f>SUM(K82:K83)</f>
        <v>47300.01</v>
      </c>
      <c r="L81" s="16">
        <f>SUM(L82:L83)</f>
        <v>0</v>
      </c>
      <c r="M81" s="16">
        <f>SUM(M82:M83)</f>
        <v>59131.649999999994</v>
      </c>
      <c r="N81" s="17">
        <f t="shared" si="34"/>
        <v>-0.25014032766589278</v>
      </c>
      <c r="O81" s="15" t="s">
        <v>318</v>
      </c>
      <c r="P81" s="16">
        <f>SUM(P82:P83)</f>
        <v>47300</v>
      </c>
      <c r="Q81" s="16">
        <f>SUM(Q82:Q83)</f>
        <v>47300.01</v>
      </c>
      <c r="R81" s="16">
        <f>SUM(R82:R83)</f>
        <v>-0.01</v>
      </c>
      <c r="S81" s="15" t="s">
        <v>318</v>
      </c>
      <c r="T81" s="16">
        <f t="shared" ref="T81:Y81" si="37">SUM(T82:T83)</f>
        <v>47300.01</v>
      </c>
      <c r="U81" s="16">
        <f t="shared" si="37"/>
        <v>-11831.640000000007</v>
      </c>
      <c r="V81" s="16">
        <f t="shared" si="37"/>
        <v>0</v>
      </c>
      <c r="W81" s="16">
        <f t="shared" si="37"/>
        <v>0</v>
      </c>
      <c r="X81" s="16">
        <f t="shared" si="37"/>
        <v>-11831.640000000007</v>
      </c>
      <c r="Y81" s="16">
        <f t="shared" si="37"/>
        <v>59131.650000000009</v>
      </c>
      <c r="Z81" s="17">
        <f t="shared" si="35"/>
        <v>1.2501403276658929</v>
      </c>
      <c r="AA81" s="16"/>
    </row>
    <row r="82" spans="1:27" hidden="1" outlineLevel="1" x14ac:dyDescent="0.25">
      <c r="A82" t="s">
        <v>318</v>
      </c>
      <c r="B82" s="8" t="s">
        <v>318</v>
      </c>
      <c r="C82" s="8" t="s">
        <v>300</v>
      </c>
      <c r="D82" s="9">
        <v>0</v>
      </c>
      <c r="E82" s="9">
        <v>0</v>
      </c>
      <c r="F82" s="9">
        <v>0</v>
      </c>
      <c r="G82" s="9">
        <v>0</v>
      </c>
      <c r="H82" s="7">
        <f t="shared" si="33"/>
        <v>0</v>
      </c>
      <c r="I82" s="8" t="s">
        <v>318</v>
      </c>
      <c r="J82" s="9">
        <v>38504.089999999997</v>
      </c>
      <c r="K82" s="9">
        <v>45560</v>
      </c>
      <c r="L82" s="9">
        <v>0</v>
      </c>
      <c r="M82" s="9">
        <v>7055.91</v>
      </c>
      <c r="N82" s="7">
        <f t="shared" si="34"/>
        <v>0.84512928007023702</v>
      </c>
      <c r="O82" s="8" t="s">
        <v>318</v>
      </c>
      <c r="P82" s="9">
        <v>45560</v>
      </c>
      <c r="Q82" s="9">
        <v>45560</v>
      </c>
      <c r="R82" s="9">
        <v>0</v>
      </c>
      <c r="S82" s="8" t="s">
        <v>318</v>
      </c>
      <c r="T82" s="9">
        <v>45560</v>
      </c>
      <c r="U82" s="9">
        <v>38504.089999999997</v>
      </c>
      <c r="V82" s="8" t="s">
        <v>318</v>
      </c>
      <c r="W82" s="9">
        <v>0</v>
      </c>
      <c r="X82" s="9">
        <f>U82+IF(V82 = "", 0, V82)+W82</f>
        <v>38504.089999999997</v>
      </c>
      <c r="Y82" s="9">
        <f>T82-X82</f>
        <v>7055.9100000000035</v>
      </c>
      <c r="Z82" s="7">
        <f t="shared" si="35"/>
        <v>0.15487071992976303</v>
      </c>
      <c r="AA82" s="8" t="s">
        <v>318</v>
      </c>
    </row>
    <row r="83" spans="1:27" hidden="1" outlineLevel="1" x14ac:dyDescent="0.25">
      <c r="A83" t="s">
        <v>318</v>
      </c>
      <c r="B83" s="8" t="s">
        <v>318</v>
      </c>
      <c r="C83" s="8" t="s">
        <v>298</v>
      </c>
      <c r="D83" s="9">
        <v>0</v>
      </c>
      <c r="E83" s="9">
        <v>0.01</v>
      </c>
      <c r="F83" s="9">
        <v>0</v>
      </c>
      <c r="G83" s="9">
        <v>0.01</v>
      </c>
      <c r="H83" s="7">
        <f t="shared" si="33"/>
        <v>0</v>
      </c>
      <c r="I83" s="8" t="s">
        <v>318</v>
      </c>
      <c r="J83" s="9">
        <v>-50335.73</v>
      </c>
      <c r="K83" s="9">
        <v>1740.01</v>
      </c>
      <c r="L83" s="9">
        <v>0</v>
      </c>
      <c r="M83" s="9">
        <v>52075.74</v>
      </c>
      <c r="N83" s="7">
        <f t="shared" si="34"/>
        <v>-28.928414204516066</v>
      </c>
      <c r="O83" s="8" t="s">
        <v>318</v>
      </c>
      <c r="P83" s="9">
        <v>1740</v>
      </c>
      <c r="Q83" s="9">
        <v>1740.01</v>
      </c>
      <c r="R83" s="9">
        <v>-0.01</v>
      </c>
      <c r="S83" s="8" t="s">
        <v>318</v>
      </c>
      <c r="T83" s="9">
        <v>1740.01</v>
      </c>
      <c r="U83" s="9">
        <v>-50335.73</v>
      </c>
      <c r="V83" s="8" t="s">
        <v>318</v>
      </c>
      <c r="W83" s="9">
        <v>0</v>
      </c>
      <c r="X83" s="9">
        <f>U83+IF(V83 = "", 0, V83)+W83</f>
        <v>-50335.73</v>
      </c>
      <c r="Y83" s="9">
        <f>T83-X83</f>
        <v>52075.740000000005</v>
      </c>
      <c r="Z83" s="7">
        <f t="shared" si="35"/>
        <v>29.92841420451607</v>
      </c>
      <c r="AA83" s="8" t="s">
        <v>318</v>
      </c>
    </row>
    <row r="84" spans="1:27" collapsed="1" x14ac:dyDescent="0.25">
      <c r="A84" t="s">
        <v>318</v>
      </c>
      <c r="B84" s="25" t="s">
        <v>263</v>
      </c>
      <c r="C84" s="25"/>
      <c r="D84" s="16">
        <f>SUM(D85:D90)</f>
        <v>2000</v>
      </c>
      <c r="E84" s="16">
        <f>SUM(E85:E90)</f>
        <v>42000</v>
      </c>
      <c r="F84" s="16">
        <f>SUM(F85:F90)</f>
        <v>0</v>
      </c>
      <c r="G84" s="16">
        <f>SUM(G85:G90)</f>
        <v>40000</v>
      </c>
      <c r="H84" s="17">
        <f t="shared" si="33"/>
        <v>4.7619047619047616E-2</v>
      </c>
      <c r="I84" s="15" t="s">
        <v>318</v>
      </c>
      <c r="J84" s="16">
        <f>SUM(J85:J90)</f>
        <v>855.64999999999975</v>
      </c>
      <c r="K84" s="16">
        <f>SUM(K85:K90)</f>
        <v>55039.199999999997</v>
      </c>
      <c r="L84" s="16">
        <f>SUM(L85:L90)</f>
        <v>0</v>
      </c>
      <c r="M84" s="16">
        <f>SUM(M85:M90)</f>
        <v>54183.549999999996</v>
      </c>
      <c r="N84" s="17">
        <f t="shared" si="34"/>
        <v>1.5546192531868192E-2</v>
      </c>
      <c r="O84" s="15" t="s">
        <v>318</v>
      </c>
      <c r="P84" s="16">
        <f>SUM(P85:P90)</f>
        <v>54309.2</v>
      </c>
      <c r="Q84" s="16">
        <f>SUM(Q85:Q90)</f>
        <v>55039.199999999997</v>
      </c>
      <c r="R84" s="16">
        <f>SUM(R85:R90)</f>
        <v>-730</v>
      </c>
      <c r="S84" s="15" t="s">
        <v>318</v>
      </c>
      <c r="T84" s="16">
        <f t="shared" ref="T84:Y84" si="38">SUM(T85:T90)</f>
        <v>55039.199999999997</v>
      </c>
      <c r="U84" s="16">
        <f t="shared" si="38"/>
        <v>855.64999999999975</v>
      </c>
      <c r="V84" s="16">
        <f t="shared" si="38"/>
        <v>0</v>
      </c>
      <c r="W84" s="16">
        <f t="shared" si="38"/>
        <v>0</v>
      </c>
      <c r="X84" s="16">
        <f t="shared" si="38"/>
        <v>855.64999999999975</v>
      </c>
      <c r="Y84" s="16">
        <f t="shared" si="38"/>
        <v>54183.549999999996</v>
      </c>
      <c r="Z84" s="17">
        <f t="shared" si="35"/>
        <v>0.98445380746813183</v>
      </c>
      <c r="AA84" s="16"/>
    </row>
    <row r="85" spans="1:27" hidden="1" outlineLevel="1" x14ac:dyDescent="0.25">
      <c r="A85" t="s">
        <v>318</v>
      </c>
      <c r="B85" s="8" t="s">
        <v>318</v>
      </c>
      <c r="C85" s="8" t="s">
        <v>265</v>
      </c>
      <c r="D85" s="9">
        <v>2000</v>
      </c>
      <c r="E85" s="9">
        <v>42000</v>
      </c>
      <c r="F85" s="9">
        <v>0</v>
      </c>
      <c r="G85" s="9">
        <v>40000</v>
      </c>
      <c r="H85" s="7">
        <f t="shared" si="33"/>
        <v>4.7619047619047616E-2</v>
      </c>
      <c r="I85" s="8" t="s">
        <v>318</v>
      </c>
      <c r="J85" s="9">
        <v>-11260</v>
      </c>
      <c r="K85" s="9">
        <v>42000</v>
      </c>
      <c r="L85" s="9">
        <v>0</v>
      </c>
      <c r="M85" s="9">
        <v>53260</v>
      </c>
      <c r="N85" s="7">
        <f t="shared" si="34"/>
        <v>-0.26809523809523811</v>
      </c>
      <c r="O85" s="8" t="s">
        <v>318</v>
      </c>
      <c r="P85" s="9">
        <v>42000</v>
      </c>
      <c r="Q85" s="9">
        <v>42000</v>
      </c>
      <c r="R85" s="9">
        <v>0</v>
      </c>
      <c r="S85" s="8" t="s">
        <v>318</v>
      </c>
      <c r="T85" s="9">
        <v>42000</v>
      </c>
      <c r="U85" s="9">
        <v>-11260</v>
      </c>
      <c r="V85" s="8" t="s">
        <v>318</v>
      </c>
      <c r="W85" s="9">
        <v>0</v>
      </c>
      <c r="X85" s="9">
        <f t="shared" ref="X85:X90" si="39">U85+IF(V85 = "", 0, V85)+W85</f>
        <v>-11260</v>
      </c>
      <c r="Y85" s="9">
        <f t="shared" ref="Y85:Y90" si="40">T85-X85</f>
        <v>53260</v>
      </c>
      <c r="Z85" s="7">
        <f t="shared" si="35"/>
        <v>1.2680952380952382</v>
      </c>
      <c r="AA85" s="8" t="s">
        <v>318</v>
      </c>
    </row>
    <row r="86" spans="1:27" hidden="1" outlineLevel="1" x14ac:dyDescent="0.25">
      <c r="A86" t="s">
        <v>318</v>
      </c>
      <c r="B86" s="8" t="s">
        <v>318</v>
      </c>
      <c r="C86" s="8" t="s">
        <v>266</v>
      </c>
      <c r="D86" s="9">
        <v>0</v>
      </c>
      <c r="E86" s="9">
        <v>0</v>
      </c>
      <c r="F86" s="9">
        <v>0</v>
      </c>
      <c r="G86" s="9">
        <v>0</v>
      </c>
      <c r="H86" s="7">
        <f t="shared" si="33"/>
        <v>0</v>
      </c>
      <c r="I86" s="8" t="s">
        <v>318</v>
      </c>
      <c r="J86" s="9">
        <v>9077.49</v>
      </c>
      <c r="K86" s="9">
        <v>9339.2000000000007</v>
      </c>
      <c r="L86" s="9">
        <v>0</v>
      </c>
      <c r="M86" s="9">
        <v>261.70999999999998</v>
      </c>
      <c r="N86" s="7">
        <f t="shared" si="34"/>
        <v>0.97197725715264682</v>
      </c>
      <c r="O86" s="8" t="s">
        <v>318</v>
      </c>
      <c r="P86" s="9">
        <v>8609.2000000000007</v>
      </c>
      <c r="Q86" s="9">
        <v>9339.2000000000007</v>
      </c>
      <c r="R86" s="9">
        <v>-730</v>
      </c>
      <c r="S86" s="8" t="s">
        <v>318</v>
      </c>
      <c r="T86" s="9">
        <v>9339.2000000000007</v>
      </c>
      <c r="U86" s="9">
        <v>9077.49</v>
      </c>
      <c r="V86" s="8" t="s">
        <v>318</v>
      </c>
      <c r="W86" s="9">
        <v>0</v>
      </c>
      <c r="X86" s="9">
        <f t="shared" si="39"/>
        <v>9077.49</v>
      </c>
      <c r="Y86" s="9">
        <f t="shared" si="40"/>
        <v>261.71000000000095</v>
      </c>
      <c r="Z86" s="7">
        <f t="shared" si="35"/>
        <v>2.8022742847353191E-2</v>
      </c>
      <c r="AA86" s="8" t="s">
        <v>318</v>
      </c>
    </row>
    <row r="87" spans="1:27" hidden="1" outlineLevel="1" x14ac:dyDescent="0.25">
      <c r="A87" t="s">
        <v>318</v>
      </c>
      <c r="B87" s="8" t="s">
        <v>318</v>
      </c>
      <c r="C87" s="8" t="s">
        <v>267</v>
      </c>
      <c r="D87" s="9">
        <v>0</v>
      </c>
      <c r="E87" s="9">
        <v>0</v>
      </c>
      <c r="F87" s="9">
        <v>0</v>
      </c>
      <c r="G87" s="9">
        <v>0</v>
      </c>
      <c r="H87" s="7">
        <f t="shared" si="33"/>
        <v>0</v>
      </c>
      <c r="I87" s="8" t="s">
        <v>318</v>
      </c>
      <c r="J87" s="9">
        <v>3000</v>
      </c>
      <c r="K87" s="9">
        <v>3500</v>
      </c>
      <c r="L87" s="9">
        <v>0</v>
      </c>
      <c r="M87" s="9">
        <v>500</v>
      </c>
      <c r="N87" s="7">
        <f t="shared" si="34"/>
        <v>0.8571428571428571</v>
      </c>
      <c r="O87" s="8" t="s">
        <v>318</v>
      </c>
      <c r="P87" s="9">
        <v>3500</v>
      </c>
      <c r="Q87" s="9">
        <v>3500</v>
      </c>
      <c r="R87" s="9">
        <v>0</v>
      </c>
      <c r="S87" s="8" t="s">
        <v>318</v>
      </c>
      <c r="T87" s="9">
        <v>3500</v>
      </c>
      <c r="U87" s="9">
        <v>3000</v>
      </c>
      <c r="V87" s="8" t="s">
        <v>318</v>
      </c>
      <c r="W87" s="9">
        <v>0</v>
      </c>
      <c r="X87" s="9">
        <f t="shared" si="39"/>
        <v>3000</v>
      </c>
      <c r="Y87" s="9">
        <f t="shared" si="40"/>
        <v>500</v>
      </c>
      <c r="Z87" s="7">
        <f t="shared" si="35"/>
        <v>0.14285714285714285</v>
      </c>
      <c r="AA87" s="8" t="s">
        <v>318</v>
      </c>
    </row>
    <row r="88" spans="1:27" hidden="1" outlineLevel="1" x14ac:dyDescent="0.25">
      <c r="A88" t="s">
        <v>318</v>
      </c>
      <c r="B88" s="8" t="s">
        <v>318</v>
      </c>
      <c r="C88" s="8" t="s">
        <v>268</v>
      </c>
      <c r="D88" s="9">
        <v>0</v>
      </c>
      <c r="E88" s="9">
        <v>0</v>
      </c>
      <c r="F88" s="9">
        <v>0</v>
      </c>
      <c r="G88" s="9">
        <v>0</v>
      </c>
      <c r="H88" s="7">
        <f t="shared" si="33"/>
        <v>0</v>
      </c>
      <c r="I88" s="8" t="s">
        <v>318</v>
      </c>
      <c r="J88" s="9">
        <v>0</v>
      </c>
      <c r="K88" s="9">
        <v>50</v>
      </c>
      <c r="L88" s="9">
        <v>0</v>
      </c>
      <c r="M88" s="9">
        <v>50</v>
      </c>
      <c r="N88" s="7">
        <f t="shared" si="34"/>
        <v>0</v>
      </c>
      <c r="O88" s="8" t="s">
        <v>318</v>
      </c>
      <c r="P88" s="9">
        <v>50</v>
      </c>
      <c r="Q88" s="9">
        <v>50</v>
      </c>
      <c r="R88" s="9">
        <v>0</v>
      </c>
      <c r="S88" s="8" t="s">
        <v>318</v>
      </c>
      <c r="T88" s="9">
        <v>50</v>
      </c>
      <c r="U88" s="9">
        <v>0</v>
      </c>
      <c r="V88" s="8" t="s">
        <v>318</v>
      </c>
      <c r="W88" s="9">
        <v>0</v>
      </c>
      <c r="X88" s="9">
        <f t="shared" si="39"/>
        <v>0</v>
      </c>
      <c r="Y88" s="9">
        <f t="shared" si="40"/>
        <v>50</v>
      </c>
      <c r="Z88" s="7">
        <f t="shared" si="35"/>
        <v>1</v>
      </c>
      <c r="AA88" s="8" t="s">
        <v>318</v>
      </c>
    </row>
    <row r="89" spans="1:27" hidden="1" outlineLevel="1" x14ac:dyDescent="0.25">
      <c r="A89" t="s">
        <v>318</v>
      </c>
      <c r="B89" s="8" t="s">
        <v>318</v>
      </c>
      <c r="C89" s="8" t="s">
        <v>269</v>
      </c>
      <c r="D89" s="9">
        <v>0</v>
      </c>
      <c r="E89" s="9">
        <v>0</v>
      </c>
      <c r="F89" s="9">
        <v>0</v>
      </c>
      <c r="G89" s="9">
        <v>0</v>
      </c>
      <c r="H89" s="7">
        <f t="shared" si="33"/>
        <v>0</v>
      </c>
      <c r="I89" s="8" t="s">
        <v>318</v>
      </c>
      <c r="J89" s="9">
        <v>0</v>
      </c>
      <c r="K89" s="9">
        <v>80</v>
      </c>
      <c r="L89" s="9">
        <v>0</v>
      </c>
      <c r="M89" s="9">
        <v>80</v>
      </c>
      <c r="N89" s="7">
        <f t="shared" si="34"/>
        <v>0</v>
      </c>
      <c r="O89" s="8" t="s">
        <v>318</v>
      </c>
      <c r="P89" s="9">
        <v>80</v>
      </c>
      <c r="Q89" s="9">
        <v>80</v>
      </c>
      <c r="R89" s="9">
        <v>0</v>
      </c>
      <c r="S89" s="8" t="s">
        <v>318</v>
      </c>
      <c r="T89" s="9">
        <v>80</v>
      </c>
      <c r="U89" s="9">
        <v>0</v>
      </c>
      <c r="V89" s="8" t="s">
        <v>318</v>
      </c>
      <c r="W89" s="9">
        <v>0</v>
      </c>
      <c r="X89" s="9">
        <f t="shared" si="39"/>
        <v>0</v>
      </c>
      <c r="Y89" s="9">
        <f t="shared" si="40"/>
        <v>80</v>
      </c>
      <c r="Z89" s="7">
        <f t="shared" si="35"/>
        <v>1</v>
      </c>
      <c r="AA89" s="8" t="s">
        <v>318</v>
      </c>
    </row>
    <row r="90" spans="1:27" hidden="1" outlineLevel="1" x14ac:dyDescent="0.25">
      <c r="A90" t="s">
        <v>318</v>
      </c>
      <c r="B90" s="8" t="s">
        <v>318</v>
      </c>
      <c r="C90" s="8" t="s">
        <v>270</v>
      </c>
      <c r="D90" s="9">
        <v>0</v>
      </c>
      <c r="E90" s="9">
        <v>0</v>
      </c>
      <c r="F90" s="9">
        <v>0</v>
      </c>
      <c r="G90" s="9">
        <v>0</v>
      </c>
      <c r="H90" s="7">
        <f t="shared" si="33"/>
        <v>0</v>
      </c>
      <c r="I90" s="8" t="s">
        <v>318</v>
      </c>
      <c r="J90" s="9">
        <v>38.159999999999997</v>
      </c>
      <c r="K90" s="9">
        <v>70</v>
      </c>
      <c r="L90" s="9">
        <v>0</v>
      </c>
      <c r="M90" s="9">
        <v>31.84</v>
      </c>
      <c r="N90" s="7">
        <f t="shared" si="34"/>
        <v>0.54514285714285704</v>
      </c>
      <c r="O90" s="8" t="s">
        <v>318</v>
      </c>
      <c r="P90" s="9">
        <v>70</v>
      </c>
      <c r="Q90" s="9">
        <v>70</v>
      </c>
      <c r="R90" s="9">
        <v>0</v>
      </c>
      <c r="S90" s="8" t="s">
        <v>318</v>
      </c>
      <c r="T90" s="9">
        <v>70</v>
      </c>
      <c r="U90" s="9">
        <v>38.159999999999997</v>
      </c>
      <c r="V90" s="8" t="s">
        <v>318</v>
      </c>
      <c r="W90" s="9">
        <v>0</v>
      </c>
      <c r="X90" s="9">
        <f t="shared" si="39"/>
        <v>38.159999999999997</v>
      </c>
      <c r="Y90" s="9">
        <f t="shared" si="40"/>
        <v>31.840000000000003</v>
      </c>
      <c r="Z90" s="7">
        <f t="shared" si="35"/>
        <v>0.4548571428571429</v>
      </c>
      <c r="AA90" s="8" t="s">
        <v>318</v>
      </c>
    </row>
    <row r="91" spans="1:27" collapsed="1" x14ac:dyDescent="0.25">
      <c r="A91" t="s">
        <v>318</v>
      </c>
      <c r="B91" s="25" t="s">
        <v>303</v>
      </c>
      <c r="C91" s="25"/>
      <c r="D91" s="16">
        <f>SUM(D92:D93)</f>
        <v>-172907.86</v>
      </c>
      <c r="E91" s="16">
        <f>SUM(E92:E93)</f>
        <v>0</v>
      </c>
      <c r="F91" s="16">
        <f>SUM(F92:F93)</f>
        <v>0</v>
      </c>
      <c r="G91" s="16">
        <f>SUM(G92:G93)</f>
        <v>172907.86</v>
      </c>
      <c r="H91" s="17">
        <f t="shared" si="33"/>
        <v>0</v>
      </c>
      <c r="I91" s="15" t="s">
        <v>318</v>
      </c>
      <c r="J91" s="16">
        <f>SUM(J92:J93)</f>
        <v>-7489.83</v>
      </c>
      <c r="K91" s="16">
        <f>SUM(K92:K93)</f>
        <v>142510.20000000001</v>
      </c>
      <c r="L91" s="16">
        <f>SUM(L92:L93)</f>
        <v>0</v>
      </c>
      <c r="M91" s="16">
        <f>SUM(M92:M93)</f>
        <v>150000.03</v>
      </c>
      <c r="N91" s="17">
        <f t="shared" si="34"/>
        <v>-5.2556448591048216E-2</v>
      </c>
      <c r="O91" s="15" t="s">
        <v>318</v>
      </c>
      <c r="P91" s="16">
        <f>SUM(P92:P93)</f>
        <v>150000</v>
      </c>
      <c r="Q91" s="16">
        <f>SUM(Q92:Q93)</f>
        <v>142510.20000000001</v>
      </c>
      <c r="R91" s="16">
        <f>SUM(R92:R93)</f>
        <v>7489.8</v>
      </c>
      <c r="S91" s="15" t="s">
        <v>318</v>
      </c>
      <c r="T91" s="16">
        <f t="shared" ref="T91:Y91" si="41">SUM(T92:T93)</f>
        <v>142510.20000000001</v>
      </c>
      <c r="U91" s="16">
        <f t="shared" si="41"/>
        <v>-7489.83</v>
      </c>
      <c r="V91" s="16">
        <f t="shared" si="41"/>
        <v>0</v>
      </c>
      <c r="W91" s="16">
        <f t="shared" si="41"/>
        <v>0</v>
      </c>
      <c r="X91" s="16">
        <f t="shared" si="41"/>
        <v>-7489.83</v>
      </c>
      <c r="Y91" s="16">
        <f t="shared" si="41"/>
        <v>150000.03</v>
      </c>
      <c r="Z91" s="17">
        <f t="shared" si="35"/>
        <v>1.0525564485910481</v>
      </c>
      <c r="AA91" s="16"/>
    </row>
    <row r="92" spans="1:27" hidden="1" outlineLevel="1" x14ac:dyDescent="0.25">
      <c r="A92" t="s">
        <v>318</v>
      </c>
      <c r="B92" s="8" t="s">
        <v>318</v>
      </c>
      <c r="C92" s="8" t="s">
        <v>304</v>
      </c>
      <c r="D92" s="9">
        <v>-172907.86</v>
      </c>
      <c r="E92" s="9">
        <v>0</v>
      </c>
      <c r="F92" s="9">
        <v>0</v>
      </c>
      <c r="G92" s="9">
        <v>172907.86</v>
      </c>
      <c r="H92" s="7">
        <f t="shared" si="33"/>
        <v>0</v>
      </c>
      <c r="I92" s="8" t="s">
        <v>318</v>
      </c>
      <c r="J92" s="9">
        <v>-8014.52</v>
      </c>
      <c r="K92" s="9">
        <v>142510.20000000001</v>
      </c>
      <c r="L92" s="9">
        <v>0</v>
      </c>
      <c r="M92" s="9">
        <v>150524.72</v>
      </c>
      <c r="N92" s="7">
        <f t="shared" si="34"/>
        <v>-5.6238220141435487E-2</v>
      </c>
      <c r="O92" s="8" t="s">
        <v>318</v>
      </c>
      <c r="P92" s="9">
        <v>150000</v>
      </c>
      <c r="Q92" s="9">
        <v>142510.20000000001</v>
      </c>
      <c r="R92" s="9">
        <v>7489.8</v>
      </c>
      <c r="S92" s="8" t="s">
        <v>318</v>
      </c>
      <c r="T92" s="9">
        <v>142510.20000000001</v>
      </c>
      <c r="U92" s="9">
        <v>-8014.52</v>
      </c>
      <c r="V92" s="8" t="s">
        <v>318</v>
      </c>
      <c r="W92" s="9">
        <v>0</v>
      </c>
      <c r="X92" s="9">
        <f>U92+IF(V92 = "", 0, V92)+W92</f>
        <v>-8014.52</v>
      </c>
      <c r="Y92" s="9">
        <f>T92-X92</f>
        <v>150524.72</v>
      </c>
      <c r="Z92" s="7">
        <f t="shared" si="35"/>
        <v>1.0562382201414353</v>
      </c>
      <c r="AA92" s="8" t="s">
        <v>318</v>
      </c>
    </row>
    <row r="93" spans="1:27" hidden="1" outlineLevel="1" x14ac:dyDescent="0.25">
      <c r="A93" t="s">
        <v>318</v>
      </c>
      <c r="B93" s="8" t="s">
        <v>318</v>
      </c>
      <c r="C93" s="8" t="s">
        <v>311</v>
      </c>
      <c r="D93" s="9">
        <v>0</v>
      </c>
      <c r="E93" s="9">
        <v>0</v>
      </c>
      <c r="F93" s="9">
        <v>0</v>
      </c>
      <c r="G93" s="9">
        <v>0</v>
      </c>
      <c r="H93" s="7">
        <f t="shared" si="33"/>
        <v>0</v>
      </c>
      <c r="I93" s="8" t="s">
        <v>318</v>
      </c>
      <c r="J93" s="9">
        <v>524.69000000000005</v>
      </c>
      <c r="K93" s="9">
        <v>0</v>
      </c>
      <c r="L93" s="9">
        <v>0</v>
      </c>
      <c r="M93" s="9">
        <v>-524.69000000000005</v>
      </c>
      <c r="N93" s="7">
        <f t="shared" si="34"/>
        <v>0</v>
      </c>
      <c r="O93" s="8" t="s">
        <v>318</v>
      </c>
      <c r="P93" s="9">
        <v>0</v>
      </c>
      <c r="Q93" s="9">
        <v>0</v>
      </c>
      <c r="R93" s="9">
        <v>0</v>
      </c>
      <c r="S93" s="8" t="s">
        <v>318</v>
      </c>
      <c r="T93" s="9">
        <v>0</v>
      </c>
      <c r="U93" s="9">
        <v>524.69000000000005</v>
      </c>
      <c r="V93" s="8" t="s">
        <v>318</v>
      </c>
      <c r="W93" s="9">
        <v>0</v>
      </c>
      <c r="X93" s="9">
        <f>U93+IF(V93 = "", 0, V93)+W93</f>
        <v>524.69000000000005</v>
      </c>
      <c r="Y93" s="9">
        <f>T93-X93</f>
        <v>-524.69000000000005</v>
      </c>
      <c r="Z93" s="7">
        <f t="shared" si="35"/>
        <v>0</v>
      </c>
      <c r="AA93" s="8" t="s">
        <v>318</v>
      </c>
    </row>
    <row r="94" spans="1:27" x14ac:dyDescent="0.25">
      <c r="A94" s="18" t="s">
        <v>318</v>
      </c>
      <c r="B94" s="27" t="s">
        <v>314</v>
      </c>
      <c r="C94" s="27"/>
      <c r="D94" s="11">
        <f>D45+D56+D59+D61+D65+D72+D79+D81+D84+D91</f>
        <v>-175008.96</v>
      </c>
      <c r="E94" s="11">
        <f>E45+E56+E59+E61+E65+E72+E79+E81+E84+E91</f>
        <v>41132.33</v>
      </c>
      <c r="F94" s="11">
        <f>F45+F56+F59+F61+F65+F72+F79+F81+F84+F91</f>
        <v>0</v>
      </c>
      <c r="G94" s="11">
        <f>G45+G56+G59+G61+G65+G72+G79+G81+G84+G91</f>
        <v>216141.28999999998</v>
      </c>
      <c r="H94" s="12">
        <f t="shared" si="33"/>
        <v>-4.2547786619430505</v>
      </c>
      <c r="I94" s="19" t="s">
        <v>318</v>
      </c>
      <c r="J94" s="11">
        <f>J45+J56+J59+J61+J65+J72+J79+J81+J84+J91</f>
        <v>165220.84</v>
      </c>
      <c r="K94" s="11">
        <f>K45+K56+K59+K61+K65+K72+K79+K81+K84+K91</f>
        <v>415608.14</v>
      </c>
      <c r="L94" s="11">
        <f>L45+L56+L59+L61+L65+L72+L79+L81+L84+L91</f>
        <v>0</v>
      </c>
      <c r="M94" s="11">
        <f>M45+M56+M59+M61+M65+M72+M79+M81+M84+M91</f>
        <v>250387.3</v>
      </c>
      <c r="N94" s="12">
        <f t="shared" si="34"/>
        <v>0.39753995193645625</v>
      </c>
      <c r="O94" s="19" t="s">
        <v>318</v>
      </c>
      <c r="P94" s="11">
        <f>P45+P56+P59+P61+P65+P72+P79+P81+P84+P91</f>
        <v>422967.42</v>
      </c>
      <c r="Q94" s="11">
        <f>Q45+Q56+Q59+Q61+Q65+Q72+Q79+Q81+Q84+Q91</f>
        <v>415608.14</v>
      </c>
      <c r="R94" s="11">
        <f>R45+R56+R59+R61+R65+R72+R79+R81+R84+R91</f>
        <v>7359.28</v>
      </c>
      <c r="S94" s="19" t="s">
        <v>318</v>
      </c>
      <c r="T94" s="11">
        <f t="shared" ref="T94:Y94" si="42">T45+T56+T59+T61+T65+T72+T79+T81+T84+T91</f>
        <v>415608.14</v>
      </c>
      <c r="U94" s="11">
        <f t="shared" si="42"/>
        <v>165220.84</v>
      </c>
      <c r="V94" s="11">
        <f t="shared" si="42"/>
        <v>0</v>
      </c>
      <c r="W94" s="11">
        <f t="shared" si="42"/>
        <v>0</v>
      </c>
      <c r="X94" s="11">
        <f t="shared" si="42"/>
        <v>165220.84</v>
      </c>
      <c r="Y94" s="11">
        <f t="shared" si="42"/>
        <v>250387.3</v>
      </c>
      <c r="Z94" s="12">
        <f t="shared" si="35"/>
        <v>0.6024600480635437</v>
      </c>
      <c r="AA94" s="11"/>
    </row>
    <row r="96" spans="1:27" ht="17.25" x14ac:dyDescent="0.3">
      <c r="A96" s="18" t="s">
        <v>318</v>
      </c>
      <c r="B96" s="26" t="s">
        <v>315</v>
      </c>
      <c r="C96" s="26"/>
      <c r="D96" s="11">
        <f>D42+D94</f>
        <v>-135521.75</v>
      </c>
      <c r="E96" s="11">
        <f>E42+E94</f>
        <v>80683.450000000012</v>
      </c>
      <c r="F96" s="11">
        <f>F42+F94</f>
        <v>0</v>
      </c>
      <c r="G96" s="11">
        <f>G42+G94</f>
        <v>216205.19999999998</v>
      </c>
      <c r="H96" s="12">
        <f>IF(E96&lt;&gt;0, (D96+F96)/E96, 0)</f>
        <v>-1.6796722252209093</v>
      </c>
      <c r="I96" s="19" t="s">
        <v>318</v>
      </c>
      <c r="J96" s="11">
        <f>J42+J94</f>
        <v>641198.04999999993</v>
      </c>
      <c r="K96" s="11">
        <f>K42+K94</f>
        <v>893453.31</v>
      </c>
      <c r="L96" s="11">
        <f>L42+L94</f>
        <v>0</v>
      </c>
      <c r="M96" s="11">
        <f>M42+M94</f>
        <v>252255.25999999998</v>
      </c>
      <c r="N96" s="12">
        <f>IF(K96&lt;&gt;0, (J96+L96)/K96, 0)</f>
        <v>0.7176626274964496</v>
      </c>
      <c r="O96" s="19" t="s">
        <v>318</v>
      </c>
      <c r="P96" s="11">
        <f>P42+P94</f>
        <v>882778.19</v>
      </c>
      <c r="Q96" s="11">
        <f>Q42+Q94</f>
        <v>893453.31</v>
      </c>
      <c r="R96" s="11">
        <f>R42+R94</f>
        <v>-10675.120000000003</v>
      </c>
      <c r="S96" s="19" t="s">
        <v>318</v>
      </c>
      <c r="T96" s="11">
        <f t="shared" ref="T96:Y96" si="43">T42+T94</f>
        <v>893453.31</v>
      </c>
      <c r="U96" s="11">
        <f t="shared" si="43"/>
        <v>641198.04999999993</v>
      </c>
      <c r="V96" s="11">
        <f t="shared" si="43"/>
        <v>0</v>
      </c>
      <c r="W96" s="11">
        <f t="shared" si="43"/>
        <v>0</v>
      </c>
      <c r="X96" s="11">
        <f t="shared" si="43"/>
        <v>641198.04999999993</v>
      </c>
      <c r="Y96" s="11">
        <f t="shared" si="43"/>
        <v>252255.25999999998</v>
      </c>
      <c r="Z96" s="12">
        <f>IF(T96&lt;&gt;0, Y96/T96, 0)</f>
        <v>0.28233737250355023</v>
      </c>
      <c r="AA96" s="11"/>
    </row>
    <row r="98" spans="1:27" ht="17.25" x14ac:dyDescent="0.3">
      <c r="A98" s="18" t="s">
        <v>318</v>
      </c>
      <c r="B98" s="26" t="s">
        <v>316</v>
      </c>
      <c r="C98" s="26"/>
      <c r="D98" s="11">
        <f>D25+D96</f>
        <v>-23699.699999999997</v>
      </c>
      <c r="E98" s="11">
        <f>E25+E96</f>
        <v>70820.100000000006</v>
      </c>
      <c r="F98" s="11">
        <f>F25+F96</f>
        <v>0</v>
      </c>
      <c r="G98" s="11">
        <f>G25+G96</f>
        <v>94519.799999999988</v>
      </c>
      <c r="H98" s="12">
        <f>IF(E98&lt;&gt;0, (D98+F98)/E98, 0)</f>
        <v>-0.33464651984394256</v>
      </c>
      <c r="I98" s="19" t="s">
        <v>318</v>
      </c>
      <c r="J98" s="11">
        <f>J25+J96</f>
        <v>105048.90999999992</v>
      </c>
      <c r="K98" s="11">
        <f>K25+K96</f>
        <v>210683.07000000007</v>
      </c>
      <c r="L98" s="11">
        <f>L25+L96</f>
        <v>0</v>
      </c>
      <c r="M98" s="11">
        <f>M25+M96</f>
        <v>105634.15999999997</v>
      </c>
      <c r="N98" s="12">
        <f>IF(K98&lt;&gt;0, (J98+L98)/K98, 0)</f>
        <v>0.49861106542637662</v>
      </c>
      <c r="O98" s="19" t="s">
        <v>318</v>
      </c>
      <c r="P98" s="11">
        <f>P25+P96</f>
        <v>-621.98999999999069</v>
      </c>
      <c r="Q98" s="11">
        <f>Q25+Q96</f>
        <v>210683.07000000007</v>
      </c>
      <c r="R98" s="11">
        <f>R25+R96</f>
        <v>-211305.06</v>
      </c>
      <c r="S98" s="19" t="s">
        <v>318</v>
      </c>
      <c r="T98" s="11">
        <f t="shared" ref="T98:Y98" si="44">T25+T96</f>
        <v>210683.07000000007</v>
      </c>
      <c r="U98" s="11">
        <f t="shared" si="44"/>
        <v>105048.90999999992</v>
      </c>
      <c r="V98" s="11">
        <f t="shared" si="44"/>
        <v>0</v>
      </c>
      <c r="W98" s="11">
        <f t="shared" si="44"/>
        <v>0</v>
      </c>
      <c r="X98" s="11">
        <f t="shared" si="44"/>
        <v>105048.90999999992</v>
      </c>
      <c r="Y98" s="11">
        <f t="shared" si="44"/>
        <v>105634.15999999997</v>
      </c>
      <c r="Z98" s="12">
        <f>IF(T98&lt;&gt;0, Y98/T98, 0)</f>
        <v>0.50138893457362255</v>
      </c>
      <c r="AA98" s="11"/>
    </row>
  </sheetData>
  <mergeCells count="28">
    <mergeCell ref="B98:C98"/>
    <mergeCell ref="B81:C81"/>
    <mergeCell ref="B84:C84"/>
    <mergeCell ref="B91:C91"/>
    <mergeCell ref="B94:C94"/>
    <mergeCell ref="B96:C96"/>
    <mergeCell ref="B59:C59"/>
    <mergeCell ref="B61:C61"/>
    <mergeCell ref="B65:C65"/>
    <mergeCell ref="B72:C72"/>
    <mergeCell ref="B79:C79"/>
    <mergeCell ref="B30:C30"/>
    <mergeCell ref="B38:C38"/>
    <mergeCell ref="B42:C42"/>
    <mergeCell ref="B45:C45"/>
    <mergeCell ref="B56:C56"/>
    <mergeCell ref="B11:C11"/>
    <mergeCell ref="B13:C13"/>
    <mergeCell ref="B20:C20"/>
    <mergeCell ref="B22:C22"/>
    <mergeCell ref="B25:C25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  <pageSetUpPr fitToPage="1"/>
  </sheetPr>
  <dimension ref="A1:AA207"/>
  <sheetViews>
    <sheetView showGridLines="0" topLeftCell="A91" zoomScaleNormal="100" workbookViewId="0">
      <selection activeCell="J206" sqref="J206:M206"/>
    </sheetView>
  </sheetViews>
  <sheetFormatPr defaultRowHeight="15" outlineLevelRow="1" x14ac:dyDescent="0.25"/>
  <cols>
    <col min="1" max="1" width="2.28515625" customWidth="1"/>
    <col min="2" max="2" width="5.28515625" customWidth="1"/>
    <col min="3" max="3" width="47.140625" customWidth="1"/>
    <col min="4" max="8" width="12.85546875" customWidth="1"/>
    <col min="10" max="14" width="12.85546875" customWidth="1"/>
    <col min="16" max="18" width="12.85546875" customWidth="1"/>
    <col min="19" max="19" width="4" customWidth="1"/>
    <col min="20" max="21" width="12.85546875" customWidth="1"/>
    <col min="22" max="22" width="13.140625" customWidth="1"/>
    <col min="23" max="27" width="12.85546875" customWidth="1"/>
  </cols>
  <sheetData>
    <row r="1" spans="1:27" ht="42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7.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" x14ac:dyDescent="0.35">
      <c r="B3" s="1" t="s">
        <v>327</v>
      </c>
      <c r="C3" s="2"/>
      <c r="D3" s="2"/>
      <c r="E3" s="2"/>
      <c r="F3" s="2"/>
      <c r="G3" s="2"/>
      <c r="H3" s="2"/>
      <c r="I3" s="2"/>
      <c r="J3" s="22" t="s">
        <v>2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25">
      <c r="B4" s="3" t="s">
        <v>3</v>
      </c>
    </row>
    <row r="5" spans="1:27" x14ac:dyDescent="0.25">
      <c r="B5" s="3" t="s">
        <v>4</v>
      </c>
    </row>
    <row r="8" spans="1:27" ht="17.25" x14ac:dyDescent="0.3">
      <c r="D8" s="23" t="s">
        <v>5</v>
      </c>
      <c r="E8" s="23"/>
      <c r="F8" s="23"/>
      <c r="G8" s="23"/>
      <c r="H8" s="23"/>
      <c r="J8" s="23" t="s">
        <v>6</v>
      </c>
      <c r="K8" s="23"/>
      <c r="L8" s="23"/>
      <c r="M8" s="23"/>
      <c r="N8" s="23"/>
      <c r="P8" s="23" t="s">
        <v>7</v>
      </c>
      <c r="Q8" s="23"/>
      <c r="R8" s="23"/>
      <c r="T8" s="23" t="s">
        <v>8</v>
      </c>
      <c r="U8" s="23"/>
      <c r="V8" s="23"/>
      <c r="W8" s="23"/>
      <c r="X8" s="23"/>
      <c r="Y8" s="23"/>
      <c r="Z8" s="23"/>
      <c r="AA8" s="23"/>
    </row>
    <row r="9" spans="1:27" ht="75" x14ac:dyDescent="0.25"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P9" s="4" t="s">
        <v>14</v>
      </c>
      <c r="Q9" s="4" t="s">
        <v>10</v>
      </c>
      <c r="R9" s="4" t="s">
        <v>12</v>
      </c>
      <c r="T9" s="4" t="s">
        <v>10</v>
      </c>
      <c r="U9" s="4" t="s">
        <v>15</v>
      </c>
      <c r="V9" s="4" t="s">
        <v>16</v>
      </c>
      <c r="W9" s="4" t="s">
        <v>17</v>
      </c>
      <c r="X9" s="4" t="s">
        <v>18</v>
      </c>
      <c r="Y9" s="4" t="s">
        <v>12</v>
      </c>
      <c r="Z9" s="4" t="s">
        <v>19</v>
      </c>
      <c r="AA9" s="4" t="s">
        <v>20</v>
      </c>
    </row>
    <row r="10" spans="1:27" ht="17.25" x14ac:dyDescent="0.3">
      <c r="B10" s="5" t="s">
        <v>21</v>
      </c>
    </row>
    <row r="11" spans="1:27" collapsed="1" x14ac:dyDescent="0.25">
      <c r="A11" t="s">
        <v>318</v>
      </c>
      <c r="B11" s="25" t="s">
        <v>22</v>
      </c>
      <c r="C11" s="25"/>
      <c r="D11" s="16">
        <f>SUM(D12:D12)</f>
        <v>-161100.42000000001</v>
      </c>
      <c r="E11" s="16">
        <f>SUM(E12:E12)</f>
        <v>-161099.67000000001</v>
      </c>
      <c r="F11" s="16">
        <f>SUM(F12:F12)</f>
        <v>0</v>
      </c>
      <c r="G11" s="16">
        <f>SUM(G12:G12)</f>
        <v>0.75</v>
      </c>
      <c r="H11" s="17">
        <f t="shared" ref="H11:H40" si="0">IF(E11&lt;&gt;0, (D11+F11)/E11, 0)</f>
        <v>1.0000046555030186</v>
      </c>
      <c r="I11" s="15" t="s">
        <v>318</v>
      </c>
      <c r="J11" s="16">
        <f>SUM(J12:J12)</f>
        <v>-1933196.24</v>
      </c>
      <c r="K11" s="16">
        <f>SUM(K12:K12)</f>
        <v>-1933196.07</v>
      </c>
      <c r="L11" s="16">
        <f>SUM(L12:L12)</f>
        <v>0</v>
      </c>
      <c r="M11" s="16">
        <f>SUM(M12:M12)</f>
        <v>0.17</v>
      </c>
      <c r="N11" s="17">
        <f t="shared" ref="N11:N40" si="1">IF(K11&lt;&gt;0, (J11+L11)/K11, 0)</f>
        <v>1.0000000879372779</v>
      </c>
      <c r="O11" s="15" t="s">
        <v>318</v>
      </c>
      <c r="P11" s="16">
        <f>SUM(P12:P12)</f>
        <v>-1933196.09</v>
      </c>
      <c r="Q11" s="16">
        <f>SUM(Q12:Q12)</f>
        <v>-1933196.07</v>
      </c>
      <c r="R11" s="16">
        <f>SUM(R12:R12)</f>
        <v>-0.02</v>
      </c>
      <c r="S11" s="15" t="s">
        <v>318</v>
      </c>
      <c r="T11" s="16">
        <f t="shared" ref="T11:Y11" si="2">SUM(T12:T12)</f>
        <v>-1933196.07</v>
      </c>
      <c r="U11" s="16">
        <f t="shared" si="2"/>
        <v>-1933196.24</v>
      </c>
      <c r="V11" s="16">
        <f t="shared" si="2"/>
        <v>0</v>
      </c>
      <c r="W11" s="16">
        <f t="shared" si="2"/>
        <v>0</v>
      </c>
      <c r="X11" s="16">
        <f t="shared" si="2"/>
        <v>-1933196.24</v>
      </c>
      <c r="Y11" s="16">
        <f t="shared" si="2"/>
        <v>0.16999999992549419</v>
      </c>
      <c r="Z11" s="17">
        <f t="shared" ref="Z11:Z40" si="3">IF(T11&lt;&gt;0, Y11/T11, 0)</f>
        <v>-8.7937277839331725E-8</v>
      </c>
      <c r="AA11" s="16"/>
    </row>
    <row r="12" spans="1:27" hidden="1" outlineLevel="1" x14ac:dyDescent="0.25">
      <c r="A12" t="s">
        <v>318</v>
      </c>
      <c r="B12" s="8" t="s">
        <v>318</v>
      </c>
      <c r="C12" s="8" t="s">
        <v>23</v>
      </c>
      <c r="D12" s="9">
        <v>-161100.42000000001</v>
      </c>
      <c r="E12" s="9">
        <v>-161099.67000000001</v>
      </c>
      <c r="F12" s="9">
        <v>0</v>
      </c>
      <c r="G12" s="9">
        <v>0.75</v>
      </c>
      <c r="H12" s="7">
        <f t="shared" si="0"/>
        <v>1.0000046555030186</v>
      </c>
      <c r="I12" s="8" t="s">
        <v>318</v>
      </c>
      <c r="J12" s="9">
        <v>-1933196.24</v>
      </c>
      <c r="K12" s="9">
        <v>-1933196.07</v>
      </c>
      <c r="L12" s="9">
        <v>0</v>
      </c>
      <c r="M12" s="9">
        <v>0.17</v>
      </c>
      <c r="N12" s="7">
        <f t="shared" si="1"/>
        <v>1.0000000879372779</v>
      </c>
      <c r="O12" s="8" t="s">
        <v>318</v>
      </c>
      <c r="P12" s="9">
        <v>-1933196.09</v>
      </c>
      <c r="Q12" s="9">
        <v>-1933196.07</v>
      </c>
      <c r="R12" s="9">
        <v>-0.02</v>
      </c>
      <c r="S12" s="8" t="s">
        <v>318</v>
      </c>
      <c r="T12" s="9">
        <v>-1933196.07</v>
      </c>
      <c r="U12" s="9">
        <v>-1933196.24</v>
      </c>
      <c r="V12" s="8" t="s">
        <v>318</v>
      </c>
      <c r="W12" s="9">
        <v>0</v>
      </c>
      <c r="X12" s="9">
        <f>U12+IF(V12 = "", 0, V12)+W12</f>
        <v>-1933196.24</v>
      </c>
      <c r="Y12" s="9">
        <f>T12-X12</f>
        <v>0.16999999992549419</v>
      </c>
      <c r="Z12" s="7">
        <f t="shared" si="3"/>
        <v>-8.7937277839331725E-8</v>
      </c>
      <c r="AA12" s="8" t="s">
        <v>318</v>
      </c>
    </row>
    <row r="13" spans="1:27" collapsed="1" x14ac:dyDescent="0.25">
      <c r="A13" t="s">
        <v>318</v>
      </c>
      <c r="B13" s="25" t="s">
        <v>24</v>
      </c>
      <c r="C13" s="25"/>
      <c r="D13" s="16">
        <f>SUM(D14:D19)</f>
        <v>-10584</v>
      </c>
      <c r="E13" s="16">
        <f>SUM(E14:E19)</f>
        <v>-10545</v>
      </c>
      <c r="F13" s="16">
        <f>SUM(F14:F19)</f>
        <v>0</v>
      </c>
      <c r="G13" s="16">
        <f>SUM(G14:G19)</f>
        <v>39</v>
      </c>
      <c r="H13" s="17">
        <f t="shared" si="0"/>
        <v>1.0036984352773826</v>
      </c>
      <c r="I13" s="15" t="s">
        <v>318</v>
      </c>
      <c r="J13" s="16">
        <f>SUM(J14:J19)</f>
        <v>-288017.08</v>
      </c>
      <c r="K13" s="16">
        <f>SUM(K14:K19)</f>
        <v>-283188.04000000004</v>
      </c>
      <c r="L13" s="16">
        <f>SUM(L14:L19)</f>
        <v>0</v>
      </c>
      <c r="M13" s="16">
        <f>SUM(M14:M19)</f>
        <v>4829.04</v>
      </c>
      <c r="N13" s="17">
        <f t="shared" si="1"/>
        <v>1.0170524150666813</v>
      </c>
      <c r="O13" s="15" t="s">
        <v>318</v>
      </c>
      <c r="P13" s="16">
        <f>SUM(P14:P19)</f>
        <v>-275467.5</v>
      </c>
      <c r="Q13" s="16">
        <f>SUM(Q14:Q19)</f>
        <v>-283188.04000000004</v>
      </c>
      <c r="R13" s="16">
        <f>SUM(R14:R19)</f>
        <v>7720.54</v>
      </c>
      <c r="S13" s="15" t="s">
        <v>318</v>
      </c>
      <c r="T13" s="16">
        <f t="shared" ref="T13:Y13" si="4">SUM(T14:T19)</f>
        <v>-283188.04000000004</v>
      </c>
      <c r="U13" s="16">
        <f t="shared" si="4"/>
        <v>-288017.08</v>
      </c>
      <c r="V13" s="16">
        <f t="shared" si="4"/>
        <v>0</v>
      </c>
      <c r="W13" s="16">
        <f t="shared" si="4"/>
        <v>0</v>
      </c>
      <c r="X13" s="16">
        <f t="shared" si="4"/>
        <v>-288017.08</v>
      </c>
      <c r="Y13" s="16">
        <f t="shared" si="4"/>
        <v>4829.0400000000009</v>
      </c>
      <c r="Z13" s="17">
        <f t="shared" si="3"/>
        <v>-1.7052415066681488E-2</v>
      </c>
      <c r="AA13" s="16"/>
    </row>
    <row r="14" spans="1:27" hidden="1" outlineLevel="1" x14ac:dyDescent="0.25">
      <c r="A14" t="s">
        <v>318</v>
      </c>
      <c r="B14" s="8" t="s">
        <v>318</v>
      </c>
      <c r="C14" s="8" t="s">
        <v>25</v>
      </c>
      <c r="D14" s="9">
        <v>-10584</v>
      </c>
      <c r="E14" s="9">
        <v>-10545</v>
      </c>
      <c r="F14" s="9">
        <v>0</v>
      </c>
      <c r="G14" s="9">
        <v>39</v>
      </c>
      <c r="H14" s="7">
        <f t="shared" si="0"/>
        <v>1.0036984352773826</v>
      </c>
      <c r="I14" s="8" t="s">
        <v>318</v>
      </c>
      <c r="J14" s="9">
        <v>-10584</v>
      </c>
      <c r="K14" s="9">
        <v>-10545</v>
      </c>
      <c r="L14" s="9">
        <v>0</v>
      </c>
      <c r="M14" s="9">
        <v>39</v>
      </c>
      <c r="N14" s="7">
        <f t="shared" si="1"/>
        <v>1.0036984352773826</v>
      </c>
      <c r="O14" s="8" t="s">
        <v>318</v>
      </c>
      <c r="P14" s="9">
        <v>-10545</v>
      </c>
      <c r="Q14" s="9">
        <v>-10545</v>
      </c>
      <c r="R14" s="9">
        <v>0</v>
      </c>
      <c r="S14" s="8" t="s">
        <v>318</v>
      </c>
      <c r="T14" s="9">
        <v>-10545</v>
      </c>
      <c r="U14" s="9">
        <v>-10584</v>
      </c>
      <c r="V14" s="8" t="s">
        <v>318</v>
      </c>
      <c r="W14" s="9">
        <v>0</v>
      </c>
      <c r="X14" s="9">
        <f t="shared" ref="X14:X19" si="5">U14+IF(V14 = "", 0, V14)+W14</f>
        <v>-10584</v>
      </c>
      <c r="Y14" s="9">
        <f t="shared" ref="Y14:Y19" si="6">T14-X14</f>
        <v>39</v>
      </c>
      <c r="Z14" s="7">
        <f t="shared" si="3"/>
        <v>-3.6984352773826458E-3</v>
      </c>
      <c r="AA14" s="8" t="s">
        <v>318</v>
      </c>
    </row>
    <row r="15" spans="1:27" hidden="1" outlineLevel="1" x14ac:dyDescent="0.25">
      <c r="A15" t="s">
        <v>318</v>
      </c>
      <c r="B15" s="8" t="s">
        <v>318</v>
      </c>
      <c r="C15" s="8" t="s">
        <v>26</v>
      </c>
      <c r="D15" s="9">
        <v>0</v>
      </c>
      <c r="E15" s="9">
        <v>0</v>
      </c>
      <c r="F15" s="9">
        <v>0</v>
      </c>
      <c r="G15" s="9">
        <v>0</v>
      </c>
      <c r="H15" s="7">
        <f t="shared" si="0"/>
        <v>0</v>
      </c>
      <c r="I15" s="8" t="s">
        <v>318</v>
      </c>
      <c r="J15" s="9">
        <v>-107473</v>
      </c>
      <c r="K15" s="9">
        <v>-106602.61</v>
      </c>
      <c r="L15" s="9">
        <v>0</v>
      </c>
      <c r="M15" s="9">
        <v>870.39</v>
      </c>
      <c r="N15" s="7">
        <f t="shared" si="1"/>
        <v>1.0081648094732389</v>
      </c>
      <c r="O15" s="8" t="s">
        <v>318</v>
      </c>
      <c r="P15" s="9">
        <v>-104350</v>
      </c>
      <c r="Q15" s="9">
        <v>-106602.61</v>
      </c>
      <c r="R15" s="9">
        <v>2252.61</v>
      </c>
      <c r="S15" s="8" t="s">
        <v>318</v>
      </c>
      <c r="T15" s="9">
        <v>-106602.61</v>
      </c>
      <c r="U15" s="9">
        <v>-107473</v>
      </c>
      <c r="V15" s="8" t="s">
        <v>318</v>
      </c>
      <c r="W15" s="9">
        <v>0</v>
      </c>
      <c r="X15" s="9">
        <f t="shared" si="5"/>
        <v>-107473</v>
      </c>
      <c r="Y15" s="9">
        <f t="shared" si="6"/>
        <v>870.38999999999942</v>
      </c>
      <c r="Z15" s="7">
        <f t="shared" si="3"/>
        <v>-8.1648094732389709E-3</v>
      </c>
      <c r="AA15" s="8" t="s">
        <v>318</v>
      </c>
    </row>
    <row r="16" spans="1:27" hidden="1" outlineLevel="1" x14ac:dyDescent="0.25">
      <c r="A16" t="s">
        <v>318</v>
      </c>
      <c r="B16" s="8" t="s">
        <v>318</v>
      </c>
      <c r="C16" s="8" t="s">
        <v>27</v>
      </c>
      <c r="D16" s="9">
        <v>0</v>
      </c>
      <c r="E16" s="9">
        <v>0</v>
      </c>
      <c r="F16" s="9">
        <v>0</v>
      </c>
      <c r="G16" s="9">
        <v>0</v>
      </c>
      <c r="H16" s="7">
        <f t="shared" si="0"/>
        <v>0</v>
      </c>
      <c r="I16" s="8" t="s">
        <v>318</v>
      </c>
      <c r="J16" s="9">
        <v>-55378</v>
      </c>
      <c r="K16" s="9">
        <v>-63515.93</v>
      </c>
      <c r="L16" s="9">
        <v>0</v>
      </c>
      <c r="M16" s="9">
        <v>-8137.93</v>
      </c>
      <c r="N16" s="7">
        <f t="shared" si="1"/>
        <v>0.87187576407997169</v>
      </c>
      <c r="O16" s="8" t="s">
        <v>318</v>
      </c>
      <c r="P16" s="9">
        <v>-66284</v>
      </c>
      <c r="Q16" s="9">
        <v>-63515.93</v>
      </c>
      <c r="R16" s="9">
        <v>-2768.07</v>
      </c>
      <c r="S16" s="8" t="s">
        <v>318</v>
      </c>
      <c r="T16" s="9">
        <v>-63515.93</v>
      </c>
      <c r="U16" s="9">
        <v>-55378</v>
      </c>
      <c r="V16" s="8" t="s">
        <v>318</v>
      </c>
      <c r="W16" s="9">
        <v>0</v>
      </c>
      <c r="X16" s="9">
        <f t="shared" si="5"/>
        <v>-55378</v>
      </c>
      <c r="Y16" s="9">
        <f t="shared" si="6"/>
        <v>-8137.93</v>
      </c>
      <c r="Z16" s="7">
        <f t="shared" si="3"/>
        <v>0.12812423592002825</v>
      </c>
      <c r="AA16" s="8" t="s">
        <v>318</v>
      </c>
    </row>
    <row r="17" spans="1:27" hidden="1" outlineLevel="1" x14ac:dyDescent="0.25">
      <c r="A17" t="s">
        <v>318</v>
      </c>
      <c r="B17" s="8" t="s">
        <v>318</v>
      </c>
      <c r="C17" s="8" t="s">
        <v>28</v>
      </c>
      <c r="D17" s="9">
        <v>0</v>
      </c>
      <c r="E17" s="9">
        <v>0</v>
      </c>
      <c r="F17" s="9">
        <v>0</v>
      </c>
      <c r="G17" s="9">
        <v>0</v>
      </c>
      <c r="H17" s="7">
        <f t="shared" si="0"/>
        <v>0</v>
      </c>
      <c r="I17" s="8" t="s">
        <v>318</v>
      </c>
      <c r="J17" s="9">
        <v>-19270</v>
      </c>
      <c r="K17" s="9">
        <v>-19300</v>
      </c>
      <c r="L17" s="9">
        <v>0</v>
      </c>
      <c r="M17" s="9">
        <v>-30</v>
      </c>
      <c r="N17" s="7">
        <f t="shared" si="1"/>
        <v>0.99844559585492232</v>
      </c>
      <c r="O17" s="8" t="s">
        <v>318</v>
      </c>
      <c r="P17" s="9">
        <v>-19300</v>
      </c>
      <c r="Q17" s="9">
        <v>-19300</v>
      </c>
      <c r="R17" s="9">
        <v>0</v>
      </c>
      <c r="S17" s="8" t="s">
        <v>318</v>
      </c>
      <c r="T17" s="9">
        <v>-19300</v>
      </c>
      <c r="U17" s="9">
        <v>-19270</v>
      </c>
      <c r="V17" s="8" t="s">
        <v>318</v>
      </c>
      <c r="W17" s="9">
        <v>0</v>
      </c>
      <c r="X17" s="9">
        <f t="shared" si="5"/>
        <v>-19270</v>
      </c>
      <c r="Y17" s="9">
        <f t="shared" si="6"/>
        <v>-30</v>
      </c>
      <c r="Z17" s="7">
        <f t="shared" si="3"/>
        <v>1.5544041450777201E-3</v>
      </c>
      <c r="AA17" s="8" t="s">
        <v>318</v>
      </c>
    </row>
    <row r="18" spans="1:27" hidden="1" outlineLevel="1" x14ac:dyDescent="0.25">
      <c r="A18" t="s">
        <v>318</v>
      </c>
      <c r="B18" s="8" t="s">
        <v>318</v>
      </c>
      <c r="C18" s="8" t="s">
        <v>29</v>
      </c>
      <c r="D18" s="9">
        <v>0</v>
      </c>
      <c r="E18" s="9">
        <v>0</v>
      </c>
      <c r="F18" s="9">
        <v>0</v>
      </c>
      <c r="G18" s="9">
        <v>0</v>
      </c>
      <c r="H18" s="7">
        <f t="shared" si="0"/>
        <v>0</v>
      </c>
      <c r="I18" s="8" t="s">
        <v>318</v>
      </c>
      <c r="J18" s="9">
        <v>-66763.08</v>
      </c>
      <c r="K18" s="9">
        <v>-54675.5</v>
      </c>
      <c r="L18" s="9">
        <v>0</v>
      </c>
      <c r="M18" s="9">
        <v>12087.58</v>
      </c>
      <c r="N18" s="7">
        <f t="shared" si="1"/>
        <v>1.2210785452350688</v>
      </c>
      <c r="O18" s="8" t="s">
        <v>318</v>
      </c>
      <c r="P18" s="9">
        <v>-46550.5</v>
      </c>
      <c r="Q18" s="9">
        <v>-54675.5</v>
      </c>
      <c r="R18" s="9">
        <v>8125</v>
      </c>
      <c r="S18" s="8" t="s">
        <v>318</v>
      </c>
      <c r="T18" s="9">
        <v>-54675.5</v>
      </c>
      <c r="U18" s="9">
        <v>-66763.08</v>
      </c>
      <c r="V18" s="8" t="s">
        <v>318</v>
      </c>
      <c r="W18" s="9">
        <v>0</v>
      </c>
      <c r="X18" s="9">
        <f t="shared" si="5"/>
        <v>-66763.08</v>
      </c>
      <c r="Y18" s="9">
        <f t="shared" si="6"/>
        <v>12087.580000000002</v>
      </c>
      <c r="Z18" s="7">
        <f t="shared" si="3"/>
        <v>-0.22107854523506876</v>
      </c>
      <c r="AA18" s="8" t="s">
        <v>318</v>
      </c>
    </row>
    <row r="19" spans="1:27" hidden="1" outlineLevel="1" x14ac:dyDescent="0.25">
      <c r="A19" t="s">
        <v>318</v>
      </c>
      <c r="B19" s="8" t="s">
        <v>318</v>
      </c>
      <c r="C19" s="8" t="s">
        <v>30</v>
      </c>
      <c r="D19" s="9">
        <v>0</v>
      </c>
      <c r="E19" s="9">
        <v>0</v>
      </c>
      <c r="F19" s="9">
        <v>0</v>
      </c>
      <c r="G19" s="9">
        <v>0</v>
      </c>
      <c r="H19" s="7">
        <f t="shared" si="0"/>
        <v>0</v>
      </c>
      <c r="I19" s="8" t="s">
        <v>318</v>
      </c>
      <c r="J19" s="9">
        <v>-28549</v>
      </c>
      <c r="K19" s="9">
        <v>-28549</v>
      </c>
      <c r="L19" s="9">
        <v>0</v>
      </c>
      <c r="M19" s="9">
        <v>0</v>
      </c>
      <c r="N19" s="7">
        <f t="shared" si="1"/>
        <v>1</v>
      </c>
      <c r="O19" s="8" t="s">
        <v>318</v>
      </c>
      <c r="P19" s="9">
        <v>-28438</v>
      </c>
      <c r="Q19" s="9">
        <v>-28549</v>
      </c>
      <c r="R19" s="9">
        <v>111</v>
      </c>
      <c r="S19" s="8" t="s">
        <v>318</v>
      </c>
      <c r="T19" s="9">
        <v>-28549</v>
      </c>
      <c r="U19" s="9">
        <v>-28549</v>
      </c>
      <c r="V19" s="8" t="s">
        <v>318</v>
      </c>
      <c r="W19" s="9">
        <v>0</v>
      </c>
      <c r="X19" s="9">
        <f t="shared" si="5"/>
        <v>-28549</v>
      </c>
      <c r="Y19" s="9">
        <f t="shared" si="6"/>
        <v>0</v>
      </c>
      <c r="Z19" s="7">
        <f t="shared" si="3"/>
        <v>0</v>
      </c>
      <c r="AA19" s="8" t="s">
        <v>318</v>
      </c>
    </row>
    <row r="20" spans="1:27" collapsed="1" x14ac:dyDescent="0.25">
      <c r="A20" t="s">
        <v>318</v>
      </c>
      <c r="B20" s="25" t="s">
        <v>32</v>
      </c>
      <c r="C20" s="25"/>
      <c r="D20" s="16">
        <f>SUM(D21:D22)</f>
        <v>-4456.62</v>
      </c>
      <c r="E20" s="16">
        <f>SUM(E21:E22)</f>
        <v>-548.66999999999996</v>
      </c>
      <c r="F20" s="16">
        <f>SUM(F21:F22)</f>
        <v>0</v>
      </c>
      <c r="G20" s="16">
        <f>SUM(G21:G22)</f>
        <v>3907.95</v>
      </c>
      <c r="H20" s="17">
        <f t="shared" si="0"/>
        <v>8.1225873475859807</v>
      </c>
      <c r="I20" s="15" t="s">
        <v>318</v>
      </c>
      <c r="J20" s="16">
        <f>SUM(J21:J22)</f>
        <v>-159366.03999999998</v>
      </c>
      <c r="K20" s="16">
        <f>SUM(K21:K22)</f>
        <v>-157495</v>
      </c>
      <c r="L20" s="16">
        <f>SUM(L21:L22)</f>
        <v>0</v>
      </c>
      <c r="M20" s="16">
        <f>SUM(M21:M22)</f>
        <v>1871.04</v>
      </c>
      <c r="N20" s="17">
        <f t="shared" si="1"/>
        <v>1.0118799961903551</v>
      </c>
      <c r="O20" s="15" t="s">
        <v>318</v>
      </c>
      <c r="P20" s="16">
        <f>SUM(P21:P22)</f>
        <v>-172999.81</v>
      </c>
      <c r="Q20" s="16">
        <f>SUM(Q21:Q22)</f>
        <v>-157495</v>
      </c>
      <c r="R20" s="16">
        <f>SUM(R21:R22)</f>
        <v>-15504.81</v>
      </c>
      <c r="S20" s="15" t="s">
        <v>318</v>
      </c>
      <c r="T20" s="16">
        <f t="shared" ref="T20:Y20" si="7">SUM(T21:T22)</f>
        <v>-157495</v>
      </c>
      <c r="U20" s="16">
        <f t="shared" si="7"/>
        <v>-159366.03999999998</v>
      </c>
      <c r="V20" s="16">
        <f t="shared" si="7"/>
        <v>0</v>
      </c>
      <c r="W20" s="16">
        <f t="shared" si="7"/>
        <v>0</v>
      </c>
      <c r="X20" s="16">
        <f t="shared" si="7"/>
        <v>-159366.03999999998</v>
      </c>
      <c r="Y20" s="16">
        <f t="shared" si="7"/>
        <v>1871.0399999999931</v>
      </c>
      <c r="Z20" s="17">
        <f t="shared" si="3"/>
        <v>-1.1879996190355206E-2</v>
      </c>
      <c r="AA20" s="16"/>
    </row>
    <row r="21" spans="1:27" hidden="1" outlineLevel="1" x14ac:dyDescent="0.25">
      <c r="A21" t="s">
        <v>318</v>
      </c>
      <c r="B21" s="8" t="s">
        <v>318</v>
      </c>
      <c r="C21" s="8" t="s">
        <v>33</v>
      </c>
      <c r="D21" s="9">
        <v>-4456.62</v>
      </c>
      <c r="E21" s="9">
        <v>-548.66999999999996</v>
      </c>
      <c r="F21" s="9">
        <v>0</v>
      </c>
      <c r="G21" s="9">
        <v>3907.95</v>
      </c>
      <c r="H21" s="7">
        <f t="shared" si="0"/>
        <v>8.1225873475859807</v>
      </c>
      <c r="I21" s="8" t="s">
        <v>318</v>
      </c>
      <c r="J21" s="9">
        <v>-156914.43</v>
      </c>
      <c r="K21" s="9">
        <v>-157495</v>
      </c>
      <c r="L21" s="9">
        <v>0</v>
      </c>
      <c r="M21" s="9">
        <v>-580.57000000000005</v>
      </c>
      <c r="N21" s="7">
        <f t="shared" si="1"/>
        <v>0.99631372424521414</v>
      </c>
      <c r="O21" s="8" t="s">
        <v>318</v>
      </c>
      <c r="P21" s="9">
        <v>-172999.81</v>
      </c>
      <c r="Q21" s="9">
        <v>-157495</v>
      </c>
      <c r="R21" s="9">
        <v>-15504.81</v>
      </c>
      <c r="S21" s="8" t="s">
        <v>318</v>
      </c>
      <c r="T21" s="9">
        <v>-157495</v>
      </c>
      <c r="U21" s="9">
        <v>-156914.43</v>
      </c>
      <c r="V21" s="8" t="s">
        <v>318</v>
      </c>
      <c r="W21" s="9">
        <v>0</v>
      </c>
      <c r="X21" s="9">
        <f>U21+IF(V21 = "", 0, V21)+W21</f>
        <v>-156914.43</v>
      </c>
      <c r="Y21" s="9">
        <f>T21-X21</f>
        <v>-580.57000000000698</v>
      </c>
      <c r="Z21" s="7">
        <f t="shared" si="3"/>
        <v>3.6862757547859106E-3</v>
      </c>
      <c r="AA21" s="8" t="s">
        <v>318</v>
      </c>
    </row>
    <row r="22" spans="1:27" hidden="1" outlineLevel="1" x14ac:dyDescent="0.25">
      <c r="A22" t="s">
        <v>318</v>
      </c>
      <c r="B22" s="8" t="s">
        <v>318</v>
      </c>
      <c r="C22" s="8" t="s">
        <v>34</v>
      </c>
      <c r="D22" s="9">
        <v>0</v>
      </c>
      <c r="E22" s="9">
        <v>0</v>
      </c>
      <c r="F22" s="9">
        <v>0</v>
      </c>
      <c r="G22" s="9">
        <v>0</v>
      </c>
      <c r="H22" s="7">
        <f t="shared" si="0"/>
        <v>0</v>
      </c>
      <c r="I22" s="8" t="s">
        <v>318</v>
      </c>
      <c r="J22" s="9">
        <v>-2451.61</v>
      </c>
      <c r="K22" s="9">
        <v>0</v>
      </c>
      <c r="L22" s="9">
        <v>0</v>
      </c>
      <c r="M22" s="9">
        <v>2451.61</v>
      </c>
      <c r="N22" s="7">
        <f t="shared" si="1"/>
        <v>0</v>
      </c>
      <c r="O22" s="8" t="s">
        <v>318</v>
      </c>
      <c r="P22" s="9">
        <v>0</v>
      </c>
      <c r="Q22" s="9">
        <v>0</v>
      </c>
      <c r="R22" s="9">
        <v>0</v>
      </c>
      <c r="S22" s="8" t="s">
        <v>318</v>
      </c>
      <c r="T22" s="9">
        <v>0</v>
      </c>
      <c r="U22" s="9">
        <v>-2451.61</v>
      </c>
      <c r="V22" s="8" t="s">
        <v>318</v>
      </c>
      <c r="W22" s="9">
        <v>0</v>
      </c>
      <c r="X22" s="9">
        <f>U22+IF(V22 = "", 0, V22)+W22</f>
        <v>-2451.61</v>
      </c>
      <c r="Y22" s="9">
        <f>T22-X22</f>
        <v>2451.61</v>
      </c>
      <c r="Z22" s="7">
        <f t="shared" si="3"/>
        <v>0</v>
      </c>
      <c r="AA22" s="8" t="s">
        <v>318</v>
      </c>
    </row>
    <row r="23" spans="1:27" collapsed="1" x14ac:dyDescent="0.25">
      <c r="A23" t="s">
        <v>318</v>
      </c>
      <c r="B23" s="25" t="s">
        <v>39</v>
      </c>
      <c r="C23" s="25"/>
      <c r="D23" s="16">
        <f>SUM(D24:D36)</f>
        <v>-322.96000000000004</v>
      </c>
      <c r="E23" s="16">
        <f>SUM(E24:E36)</f>
        <v>-792.67</v>
      </c>
      <c r="F23" s="16">
        <f>SUM(F24:F36)</f>
        <v>0</v>
      </c>
      <c r="G23" s="16">
        <f>SUM(G24:G36)</f>
        <v>-469.71000000000004</v>
      </c>
      <c r="H23" s="17">
        <f t="shared" si="0"/>
        <v>0.4074331058321875</v>
      </c>
      <c r="I23" s="15" t="s">
        <v>318</v>
      </c>
      <c r="J23" s="16">
        <f>SUM(J24:J36)</f>
        <v>-81989.850000000006</v>
      </c>
      <c r="K23" s="16">
        <f>SUM(K24:K36)</f>
        <v>-59128.360000000008</v>
      </c>
      <c r="L23" s="16">
        <f>SUM(L24:L36)</f>
        <v>0</v>
      </c>
      <c r="M23" s="16">
        <f>SUM(M24:M36)</f>
        <v>22861.49</v>
      </c>
      <c r="N23" s="17">
        <f t="shared" si="1"/>
        <v>1.3866417062810468</v>
      </c>
      <c r="O23" s="15" t="s">
        <v>318</v>
      </c>
      <c r="P23" s="16">
        <f>SUM(P24:P36)</f>
        <v>-55398.560000000005</v>
      </c>
      <c r="Q23" s="16">
        <f>SUM(Q24:Q36)</f>
        <v>-59128.360000000008</v>
      </c>
      <c r="R23" s="16">
        <f>SUM(R24:R36)</f>
        <v>3729.7999999999997</v>
      </c>
      <c r="S23" s="15" t="s">
        <v>318</v>
      </c>
      <c r="T23" s="16">
        <f t="shared" ref="T23:Y23" si="8">SUM(T24:T36)</f>
        <v>-59128.360000000008</v>
      </c>
      <c r="U23" s="16">
        <f t="shared" si="8"/>
        <v>-81989.850000000006</v>
      </c>
      <c r="V23" s="16">
        <f t="shared" si="8"/>
        <v>0</v>
      </c>
      <c r="W23" s="16">
        <f t="shared" si="8"/>
        <v>0</v>
      </c>
      <c r="X23" s="16">
        <f t="shared" si="8"/>
        <v>-81989.850000000006</v>
      </c>
      <c r="Y23" s="16">
        <f t="shared" si="8"/>
        <v>22861.490000000005</v>
      </c>
      <c r="Z23" s="17">
        <f t="shared" si="3"/>
        <v>-0.38664170628104688</v>
      </c>
      <c r="AA23" s="16"/>
    </row>
    <row r="24" spans="1:27" hidden="1" outlineLevel="1" x14ac:dyDescent="0.25">
      <c r="A24" t="s">
        <v>318</v>
      </c>
      <c r="B24" s="8" t="s">
        <v>318</v>
      </c>
      <c r="C24" s="8" t="s">
        <v>40</v>
      </c>
      <c r="D24" s="9">
        <v>0</v>
      </c>
      <c r="E24" s="9">
        <v>-41.67</v>
      </c>
      <c r="F24" s="9">
        <v>0</v>
      </c>
      <c r="G24" s="9">
        <v>-41.67</v>
      </c>
      <c r="H24" s="7">
        <f t="shared" si="0"/>
        <v>0</v>
      </c>
      <c r="I24" s="8" t="s">
        <v>318</v>
      </c>
      <c r="J24" s="9">
        <v>-1331.64</v>
      </c>
      <c r="K24" s="9">
        <v>-500.02</v>
      </c>
      <c r="L24" s="9">
        <v>0</v>
      </c>
      <c r="M24" s="9">
        <v>831.62</v>
      </c>
      <c r="N24" s="7">
        <f t="shared" si="1"/>
        <v>2.6631734730610779</v>
      </c>
      <c r="O24" s="8" t="s">
        <v>318</v>
      </c>
      <c r="P24" s="9">
        <v>-500.02</v>
      </c>
      <c r="Q24" s="9">
        <v>-500.02</v>
      </c>
      <c r="R24" s="9">
        <v>0</v>
      </c>
      <c r="S24" s="8" t="s">
        <v>318</v>
      </c>
      <c r="T24" s="9">
        <v>-500.02</v>
      </c>
      <c r="U24" s="9">
        <v>-1331.64</v>
      </c>
      <c r="V24" s="8" t="s">
        <v>318</v>
      </c>
      <c r="W24" s="9">
        <v>0</v>
      </c>
      <c r="X24" s="9">
        <f t="shared" ref="X24:X36" si="9">U24+IF(V24 = "", 0, V24)+W24</f>
        <v>-1331.64</v>
      </c>
      <c r="Y24" s="9">
        <f t="shared" ref="Y24:Y36" si="10">T24-X24</f>
        <v>831.62000000000012</v>
      </c>
      <c r="Z24" s="7">
        <f t="shared" si="3"/>
        <v>-1.6631734730610779</v>
      </c>
      <c r="AA24" s="8" t="s">
        <v>318</v>
      </c>
    </row>
    <row r="25" spans="1:27" hidden="1" outlineLevel="1" x14ac:dyDescent="0.25">
      <c r="A25" t="s">
        <v>318</v>
      </c>
      <c r="B25" s="8" t="s">
        <v>318</v>
      </c>
      <c r="C25" s="8" t="s">
        <v>41</v>
      </c>
      <c r="D25" s="9">
        <v>-30</v>
      </c>
      <c r="E25" s="9">
        <v>0</v>
      </c>
      <c r="F25" s="9">
        <v>0</v>
      </c>
      <c r="G25" s="9">
        <v>30</v>
      </c>
      <c r="H25" s="7">
        <f t="shared" si="0"/>
        <v>0</v>
      </c>
      <c r="I25" s="8" t="s">
        <v>318</v>
      </c>
      <c r="J25" s="9">
        <v>-471.6</v>
      </c>
      <c r="K25" s="9">
        <v>0</v>
      </c>
      <c r="L25" s="9">
        <v>0</v>
      </c>
      <c r="M25" s="9">
        <v>471.6</v>
      </c>
      <c r="N25" s="7">
        <f t="shared" si="1"/>
        <v>0</v>
      </c>
      <c r="O25" s="8" t="s">
        <v>318</v>
      </c>
      <c r="P25" s="9">
        <v>0</v>
      </c>
      <c r="Q25" s="9">
        <v>0</v>
      </c>
      <c r="R25" s="9">
        <v>0</v>
      </c>
      <c r="S25" s="8" t="s">
        <v>318</v>
      </c>
      <c r="T25" s="9">
        <v>0</v>
      </c>
      <c r="U25" s="9">
        <v>-471.6</v>
      </c>
      <c r="V25" s="8" t="s">
        <v>318</v>
      </c>
      <c r="W25" s="9">
        <v>0</v>
      </c>
      <c r="X25" s="9">
        <f t="shared" si="9"/>
        <v>-471.6</v>
      </c>
      <c r="Y25" s="9">
        <f t="shared" si="10"/>
        <v>471.6</v>
      </c>
      <c r="Z25" s="7">
        <f t="shared" si="3"/>
        <v>0</v>
      </c>
      <c r="AA25" s="8" t="s">
        <v>318</v>
      </c>
    </row>
    <row r="26" spans="1:27" hidden="1" outlineLevel="1" x14ac:dyDescent="0.25">
      <c r="A26" t="s">
        <v>318</v>
      </c>
      <c r="B26" s="8" t="s">
        <v>318</v>
      </c>
      <c r="C26" s="8" t="s">
        <v>42</v>
      </c>
      <c r="D26" s="9">
        <v>0</v>
      </c>
      <c r="E26" s="9">
        <v>0</v>
      </c>
      <c r="F26" s="9">
        <v>0</v>
      </c>
      <c r="G26" s="9">
        <v>0</v>
      </c>
      <c r="H26" s="7">
        <f t="shared" si="0"/>
        <v>0</v>
      </c>
      <c r="I26" s="8" t="s">
        <v>318</v>
      </c>
      <c r="J26" s="9">
        <v>-30787.54</v>
      </c>
      <c r="K26" s="9">
        <v>-21500</v>
      </c>
      <c r="L26" s="9">
        <v>0</v>
      </c>
      <c r="M26" s="9">
        <v>9287.5400000000009</v>
      </c>
      <c r="N26" s="7">
        <f t="shared" si="1"/>
        <v>1.4319786046511629</v>
      </c>
      <c r="O26" s="8" t="s">
        <v>318</v>
      </c>
      <c r="P26" s="9">
        <v>-21500</v>
      </c>
      <c r="Q26" s="9">
        <v>-21500</v>
      </c>
      <c r="R26" s="9">
        <v>0</v>
      </c>
      <c r="S26" s="8" t="s">
        <v>318</v>
      </c>
      <c r="T26" s="9">
        <v>-21500</v>
      </c>
      <c r="U26" s="9">
        <v>-30787.54</v>
      </c>
      <c r="V26" s="8" t="s">
        <v>318</v>
      </c>
      <c r="W26" s="9">
        <v>0</v>
      </c>
      <c r="X26" s="9">
        <f t="shared" si="9"/>
        <v>-30787.54</v>
      </c>
      <c r="Y26" s="9">
        <f t="shared" si="10"/>
        <v>9287.5400000000009</v>
      </c>
      <c r="Z26" s="7">
        <f t="shared" si="3"/>
        <v>-0.43197860465116283</v>
      </c>
      <c r="AA26" s="8" t="s">
        <v>318</v>
      </c>
    </row>
    <row r="27" spans="1:27" hidden="1" outlineLevel="1" x14ac:dyDescent="0.25">
      <c r="A27" t="s">
        <v>318</v>
      </c>
      <c r="B27" s="8" t="s">
        <v>318</v>
      </c>
      <c r="C27" s="8" t="s">
        <v>50</v>
      </c>
      <c r="D27" s="9">
        <v>-5</v>
      </c>
      <c r="E27" s="9">
        <v>0</v>
      </c>
      <c r="F27" s="9">
        <v>0</v>
      </c>
      <c r="G27" s="9">
        <v>5</v>
      </c>
      <c r="H27" s="7">
        <f t="shared" si="0"/>
        <v>0</v>
      </c>
      <c r="I27" s="8" t="s">
        <v>318</v>
      </c>
      <c r="J27" s="9">
        <v>-4726.5</v>
      </c>
      <c r="K27" s="9">
        <v>0</v>
      </c>
      <c r="L27" s="9">
        <v>0</v>
      </c>
      <c r="M27" s="9">
        <v>4726.5</v>
      </c>
      <c r="N27" s="7">
        <f t="shared" si="1"/>
        <v>0</v>
      </c>
      <c r="O27" s="8" t="s">
        <v>318</v>
      </c>
      <c r="P27" s="9">
        <v>0</v>
      </c>
      <c r="Q27" s="9">
        <v>0</v>
      </c>
      <c r="R27" s="9">
        <v>0</v>
      </c>
      <c r="S27" s="8" t="s">
        <v>318</v>
      </c>
      <c r="T27" s="9">
        <v>0</v>
      </c>
      <c r="U27" s="9">
        <v>-4726.5</v>
      </c>
      <c r="V27" s="8" t="s">
        <v>318</v>
      </c>
      <c r="W27" s="9">
        <v>0</v>
      </c>
      <c r="X27" s="9">
        <f t="shared" si="9"/>
        <v>-4726.5</v>
      </c>
      <c r="Y27" s="9">
        <f t="shared" si="10"/>
        <v>4726.5</v>
      </c>
      <c r="Z27" s="7">
        <f t="shared" si="3"/>
        <v>0</v>
      </c>
      <c r="AA27" s="8" t="s">
        <v>318</v>
      </c>
    </row>
    <row r="28" spans="1:27" hidden="1" outlineLevel="1" x14ac:dyDescent="0.25">
      <c r="A28" t="s">
        <v>318</v>
      </c>
      <c r="B28" s="8" t="s">
        <v>318</v>
      </c>
      <c r="C28" s="8" t="s">
        <v>43</v>
      </c>
      <c r="D28" s="9">
        <v>-140.96</v>
      </c>
      <c r="E28" s="9">
        <v>-1</v>
      </c>
      <c r="F28" s="9">
        <v>0</v>
      </c>
      <c r="G28" s="9">
        <v>139.96</v>
      </c>
      <c r="H28" s="7">
        <f t="shared" si="0"/>
        <v>140.96</v>
      </c>
      <c r="I28" s="8" t="s">
        <v>318</v>
      </c>
      <c r="J28" s="9">
        <v>-785.87</v>
      </c>
      <c r="K28" s="9">
        <v>-12</v>
      </c>
      <c r="L28" s="9">
        <v>0</v>
      </c>
      <c r="M28" s="9">
        <v>773.87</v>
      </c>
      <c r="N28" s="7">
        <f t="shared" si="1"/>
        <v>65.489166666666662</v>
      </c>
      <c r="O28" s="8" t="s">
        <v>318</v>
      </c>
      <c r="P28" s="9">
        <v>-12</v>
      </c>
      <c r="Q28" s="9">
        <v>-12</v>
      </c>
      <c r="R28" s="9">
        <v>0</v>
      </c>
      <c r="S28" s="8" t="s">
        <v>318</v>
      </c>
      <c r="T28" s="9">
        <v>-12</v>
      </c>
      <c r="U28" s="9">
        <v>-785.87</v>
      </c>
      <c r="V28" s="8" t="s">
        <v>318</v>
      </c>
      <c r="W28" s="9">
        <v>0</v>
      </c>
      <c r="X28" s="9">
        <f t="shared" si="9"/>
        <v>-785.87</v>
      </c>
      <c r="Y28" s="9">
        <f t="shared" si="10"/>
        <v>773.87</v>
      </c>
      <c r="Z28" s="7">
        <f t="shared" si="3"/>
        <v>-64.489166666666662</v>
      </c>
      <c r="AA28" s="8" t="s">
        <v>318</v>
      </c>
    </row>
    <row r="29" spans="1:27" hidden="1" outlineLevel="1" x14ac:dyDescent="0.25">
      <c r="A29" t="s">
        <v>318</v>
      </c>
      <c r="B29" s="8" t="s">
        <v>318</v>
      </c>
      <c r="C29" s="8" t="s">
        <v>56</v>
      </c>
      <c r="D29" s="9">
        <v>0</v>
      </c>
      <c r="E29" s="9">
        <v>0</v>
      </c>
      <c r="F29" s="9">
        <v>0</v>
      </c>
      <c r="G29" s="9">
        <v>0</v>
      </c>
      <c r="H29" s="7">
        <f t="shared" si="0"/>
        <v>0</v>
      </c>
      <c r="I29" s="8" t="s">
        <v>318</v>
      </c>
      <c r="J29" s="9">
        <v>-9620.76</v>
      </c>
      <c r="K29" s="9">
        <v>-23700</v>
      </c>
      <c r="L29" s="9">
        <v>0</v>
      </c>
      <c r="M29" s="9">
        <v>-14079.24</v>
      </c>
      <c r="N29" s="7">
        <f t="shared" si="1"/>
        <v>0.40593924050632912</v>
      </c>
      <c r="O29" s="8" t="s">
        <v>318</v>
      </c>
      <c r="P29" s="9">
        <v>-20255</v>
      </c>
      <c r="Q29" s="9">
        <v>-23700</v>
      </c>
      <c r="R29" s="9">
        <v>3445</v>
      </c>
      <c r="S29" s="8" t="s">
        <v>318</v>
      </c>
      <c r="T29" s="9">
        <v>-23700</v>
      </c>
      <c r="U29" s="9">
        <v>-9620.76</v>
      </c>
      <c r="V29" s="8" t="s">
        <v>318</v>
      </c>
      <c r="W29" s="9">
        <v>0</v>
      </c>
      <c r="X29" s="9">
        <f t="shared" si="9"/>
        <v>-9620.76</v>
      </c>
      <c r="Y29" s="9">
        <f t="shared" si="10"/>
        <v>-14079.24</v>
      </c>
      <c r="Z29" s="7">
        <f t="shared" si="3"/>
        <v>0.59406075949367088</v>
      </c>
      <c r="AA29" s="8" t="s">
        <v>318</v>
      </c>
    </row>
    <row r="30" spans="1:27" hidden="1" outlineLevel="1" x14ac:dyDescent="0.25">
      <c r="A30" t="s">
        <v>318</v>
      </c>
      <c r="B30" s="8" t="s">
        <v>318</v>
      </c>
      <c r="C30" s="8" t="s">
        <v>44</v>
      </c>
      <c r="D30" s="9">
        <v>0</v>
      </c>
      <c r="E30" s="9">
        <v>0</v>
      </c>
      <c r="F30" s="9">
        <v>0</v>
      </c>
      <c r="G30" s="9">
        <v>0</v>
      </c>
      <c r="H30" s="7">
        <f t="shared" si="0"/>
        <v>0</v>
      </c>
      <c r="I30" s="8" t="s">
        <v>318</v>
      </c>
      <c r="J30" s="9">
        <v>-207.9</v>
      </c>
      <c r="K30" s="9">
        <v>0</v>
      </c>
      <c r="L30" s="9">
        <v>0</v>
      </c>
      <c r="M30" s="9">
        <v>207.9</v>
      </c>
      <c r="N30" s="7">
        <f t="shared" si="1"/>
        <v>0</v>
      </c>
      <c r="O30" s="8" t="s">
        <v>318</v>
      </c>
      <c r="P30" s="9">
        <v>0</v>
      </c>
      <c r="Q30" s="9">
        <v>0</v>
      </c>
      <c r="R30" s="9">
        <v>0</v>
      </c>
      <c r="S30" s="8" t="s">
        <v>318</v>
      </c>
      <c r="T30" s="9">
        <v>0</v>
      </c>
      <c r="U30" s="9">
        <v>-207.9</v>
      </c>
      <c r="V30" s="8" t="s">
        <v>318</v>
      </c>
      <c r="W30" s="9">
        <v>0</v>
      </c>
      <c r="X30" s="9">
        <f t="shared" si="9"/>
        <v>-207.9</v>
      </c>
      <c r="Y30" s="9">
        <f t="shared" si="10"/>
        <v>207.9</v>
      </c>
      <c r="Z30" s="7">
        <f t="shared" si="3"/>
        <v>0</v>
      </c>
      <c r="AA30" s="8" t="s">
        <v>318</v>
      </c>
    </row>
    <row r="31" spans="1:27" hidden="1" outlineLevel="1" x14ac:dyDescent="0.25">
      <c r="A31" t="s">
        <v>318</v>
      </c>
      <c r="B31" s="8" t="s">
        <v>318</v>
      </c>
      <c r="C31" s="8" t="s">
        <v>45</v>
      </c>
      <c r="D31" s="9">
        <v>0</v>
      </c>
      <c r="E31" s="9">
        <v>-750</v>
      </c>
      <c r="F31" s="9">
        <v>0</v>
      </c>
      <c r="G31" s="9">
        <v>-750</v>
      </c>
      <c r="H31" s="7">
        <f t="shared" si="0"/>
        <v>0</v>
      </c>
      <c r="I31" s="8" t="s">
        <v>318</v>
      </c>
      <c r="J31" s="9">
        <v>-27228.55</v>
      </c>
      <c r="K31" s="9">
        <v>-9721.33</v>
      </c>
      <c r="L31" s="9">
        <v>0</v>
      </c>
      <c r="M31" s="9">
        <v>17507.22</v>
      </c>
      <c r="N31" s="7">
        <f t="shared" si="1"/>
        <v>2.8009079004621795</v>
      </c>
      <c r="O31" s="8" t="s">
        <v>318</v>
      </c>
      <c r="P31" s="9">
        <v>-9437</v>
      </c>
      <c r="Q31" s="9">
        <v>-9721.33</v>
      </c>
      <c r="R31" s="9">
        <v>284.33</v>
      </c>
      <c r="S31" s="8" t="s">
        <v>318</v>
      </c>
      <c r="T31" s="9">
        <v>-9721.33</v>
      </c>
      <c r="U31" s="9">
        <v>-27228.55</v>
      </c>
      <c r="V31" s="8" t="s">
        <v>318</v>
      </c>
      <c r="W31" s="9">
        <v>0</v>
      </c>
      <c r="X31" s="9">
        <f t="shared" si="9"/>
        <v>-27228.55</v>
      </c>
      <c r="Y31" s="9">
        <f t="shared" si="10"/>
        <v>17507.22</v>
      </c>
      <c r="Z31" s="7">
        <f t="shared" si="3"/>
        <v>-1.8009079004621797</v>
      </c>
      <c r="AA31" s="8" t="s">
        <v>318</v>
      </c>
    </row>
    <row r="32" spans="1:27" hidden="1" outlineLevel="1" x14ac:dyDescent="0.25">
      <c r="A32" t="s">
        <v>318</v>
      </c>
      <c r="B32" s="8" t="s">
        <v>318</v>
      </c>
      <c r="C32" s="8" t="s">
        <v>52</v>
      </c>
      <c r="D32" s="9">
        <v>-147</v>
      </c>
      <c r="E32" s="9">
        <v>0</v>
      </c>
      <c r="F32" s="9">
        <v>0</v>
      </c>
      <c r="G32" s="9">
        <v>147</v>
      </c>
      <c r="H32" s="7">
        <f t="shared" si="0"/>
        <v>0</v>
      </c>
      <c r="I32" s="8" t="s">
        <v>318</v>
      </c>
      <c r="J32" s="9">
        <v>-2018.4</v>
      </c>
      <c r="K32" s="9">
        <v>-750</v>
      </c>
      <c r="L32" s="9">
        <v>0</v>
      </c>
      <c r="M32" s="9">
        <v>1268.4000000000001</v>
      </c>
      <c r="N32" s="7">
        <f t="shared" si="1"/>
        <v>2.6912000000000003</v>
      </c>
      <c r="O32" s="8" t="s">
        <v>318</v>
      </c>
      <c r="P32" s="9">
        <v>-750</v>
      </c>
      <c r="Q32" s="9">
        <v>-750</v>
      </c>
      <c r="R32" s="9">
        <v>0</v>
      </c>
      <c r="S32" s="8" t="s">
        <v>318</v>
      </c>
      <c r="T32" s="9">
        <v>-750</v>
      </c>
      <c r="U32" s="9">
        <v>-2018.4</v>
      </c>
      <c r="V32" s="8" t="s">
        <v>318</v>
      </c>
      <c r="W32" s="9">
        <v>0</v>
      </c>
      <c r="X32" s="9">
        <f t="shared" si="9"/>
        <v>-2018.4</v>
      </c>
      <c r="Y32" s="9">
        <f t="shared" si="10"/>
        <v>1268.4000000000001</v>
      </c>
      <c r="Z32" s="7">
        <f t="shared" si="3"/>
        <v>-1.6912</v>
      </c>
      <c r="AA32" s="8" t="s">
        <v>318</v>
      </c>
    </row>
    <row r="33" spans="1:27" hidden="1" outlineLevel="1" x14ac:dyDescent="0.25">
      <c r="A33" t="s">
        <v>318</v>
      </c>
      <c r="B33" s="8" t="s">
        <v>318</v>
      </c>
      <c r="C33" s="8" t="s">
        <v>48</v>
      </c>
      <c r="D33" s="9">
        <v>0</v>
      </c>
      <c r="E33" s="9">
        <v>0</v>
      </c>
      <c r="F33" s="9">
        <v>0</v>
      </c>
      <c r="G33" s="9">
        <v>0</v>
      </c>
      <c r="H33" s="7">
        <f t="shared" si="0"/>
        <v>0</v>
      </c>
      <c r="I33" s="8" t="s">
        <v>318</v>
      </c>
      <c r="J33" s="9">
        <v>-2898.1</v>
      </c>
      <c r="K33" s="9">
        <v>-2125.0100000000002</v>
      </c>
      <c r="L33" s="9">
        <v>0</v>
      </c>
      <c r="M33" s="9">
        <v>773.09</v>
      </c>
      <c r="N33" s="7">
        <f t="shared" si="1"/>
        <v>1.3638053467983677</v>
      </c>
      <c r="O33" s="8" t="s">
        <v>318</v>
      </c>
      <c r="P33" s="9">
        <v>-2125.0100000000002</v>
      </c>
      <c r="Q33" s="9">
        <v>-2125.0100000000002</v>
      </c>
      <c r="R33" s="9">
        <v>0</v>
      </c>
      <c r="S33" s="8" t="s">
        <v>318</v>
      </c>
      <c r="T33" s="9">
        <v>-2125.0100000000002</v>
      </c>
      <c r="U33" s="9">
        <v>-2898.1</v>
      </c>
      <c r="V33" s="8" t="s">
        <v>318</v>
      </c>
      <c r="W33" s="9">
        <v>0</v>
      </c>
      <c r="X33" s="9">
        <f t="shared" si="9"/>
        <v>-2898.1</v>
      </c>
      <c r="Y33" s="9">
        <f t="shared" si="10"/>
        <v>773.08999999999969</v>
      </c>
      <c r="Z33" s="7">
        <f t="shared" si="3"/>
        <v>-0.36380534679836785</v>
      </c>
      <c r="AA33" s="8" t="s">
        <v>318</v>
      </c>
    </row>
    <row r="34" spans="1:27" hidden="1" outlineLevel="1" x14ac:dyDescent="0.25">
      <c r="A34" t="s">
        <v>318</v>
      </c>
      <c r="B34" s="8" t="s">
        <v>318</v>
      </c>
      <c r="C34" s="8" t="s">
        <v>57</v>
      </c>
      <c r="D34" s="9">
        <v>0</v>
      </c>
      <c r="E34" s="9">
        <v>0</v>
      </c>
      <c r="F34" s="9">
        <v>0</v>
      </c>
      <c r="G34" s="9">
        <v>0</v>
      </c>
      <c r="H34" s="7">
        <f t="shared" si="0"/>
        <v>0</v>
      </c>
      <c r="I34" s="8" t="s">
        <v>318</v>
      </c>
      <c r="J34" s="9">
        <v>-1161.18</v>
      </c>
      <c r="K34" s="9">
        <v>-820</v>
      </c>
      <c r="L34" s="9">
        <v>0</v>
      </c>
      <c r="M34" s="9">
        <v>341.18</v>
      </c>
      <c r="N34" s="7">
        <f t="shared" si="1"/>
        <v>1.4160731707317074</v>
      </c>
      <c r="O34" s="8" t="s">
        <v>318</v>
      </c>
      <c r="P34" s="9">
        <v>-819.53</v>
      </c>
      <c r="Q34" s="9">
        <v>-820</v>
      </c>
      <c r="R34" s="9">
        <v>0.47</v>
      </c>
      <c r="S34" s="8" t="s">
        <v>318</v>
      </c>
      <c r="T34" s="9">
        <v>-820</v>
      </c>
      <c r="U34" s="9">
        <v>-1161.18</v>
      </c>
      <c r="V34" s="8" t="s">
        <v>318</v>
      </c>
      <c r="W34" s="9">
        <v>0</v>
      </c>
      <c r="X34" s="9">
        <f t="shared" si="9"/>
        <v>-1161.18</v>
      </c>
      <c r="Y34" s="9">
        <f t="shared" si="10"/>
        <v>341.18000000000006</v>
      </c>
      <c r="Z34" s="7">
        <f t="shared" si="3"/>
        <v>-0.41607317073170741</v>
      </c>
      <c r="AA34" s="8" t="s">
        <v>318</v>
      </c>
    </row>
    <row r="35" spans="1:27" hidden="1" outlineLevel="1" x14ac:dyDescent="0.25">
      <c r="A35" t="s">
        <v>318</v>
      </c>
      <c r="B35" s="8" t="s">
        <v>318</v>
      </c>
      <c r="C35" s="8" t="s">
        <v>53</v>
      </c>
      <c r="D35" s="9">
        <v>0</v>
      </c>
      <c r="E35" s="9">
        <v>0</v>
      </c>
      <c r="F35" s="9">
        <v>0</v>
      </c>
      <c r="G35" s="9">
        <v>0</v>
      </c>
      <c r="H35" s="7">
        <f t="shared" si="0"/>
        <v>0</v>
      </c>
      <c r="I35" s="8" t="s">
        <v>318</v>
      </c>
      <c r="J35" s="9">
        <v>-560.35</v>
      </c>
      <c r="K35" s="9">
        <v>0</v>
      </c>
      <c r="L35" s="9">
        <v>0</v>
      </c>
      <c r="M35" s="9">
        <v>560.35</v>
      </c>
      <c r="N35" s="7">
        <f t="shared" si="1"/>
        <v>0</v>
      </c>
      <c r="O35" s="8" t="s">
        <v>318</v>
      </c>
      <c r="P35" s="9">
        <v>0</v>
      </c>
      <c r="Q35" s="9">
        <v>0</v>
      </c>
      <c r="R35" s="9">
        <v>0</v>
      </c>
      <c r="S35" s="8" t="s">
        <v>318</v>
      </c>
      <c r="T35" s="9">
        <v>0</v>
      </c>
      <c r="U35" s="9">
        <v>-560.35</v>
      </c>
      <c r="V35" s="8" t="s">
        <v>318</v>
      </c>
      <c r="W35" s="9">
        <v>0</v>
      </c>
      <c r="X35" s="9">
        <f t="shared" si="9"/>
        <v>-560.35</v>
      </c>
      <c r="Y35" s="9">
        <f t="shared" si="10"/>
        <v>560.35</v>
      </c>
      <c r="Z35" s="7">
        <f t="shared" si="3"/>
        <v>0</v>
      </c>
      <c r="AA35" s="8" t="s">
        <v>318</v>
      </c>
    </row>
    <row r="36" spans="1:27" hidden="1" outlineLevel="1" x14ac:dyDescent="0.25">
      <c r="A36" t="s">
        <v>318</v>
      </c>
      <c r="B36" s="8" t="s">
        <v>318</v>
      </c>
      <c r="C36" s="8" t="s">
        <v>54</v>
      </c>
      <c r="D36" s="9">
        <v>0</v>
      </c>
      <c r="E36" s="9">
        <v>0</v>
      </c>
      <c r="F36" s="9">
        <v>0</v>
      </c>
      <c r="G36" s="9">
        <v>0</v>
      </c>
      <c r="H36" s="7">
        <f t="shared" si="0"/>
        <v>0</v>
      </c>
      <c r="I36" s="8" t="s">
        <v>318</v>
      </c>
      <c r="J36" s="9">
        <v>-191.46</v>
      </c>
      <c r="K36" s="9">
        <v>0</v>
      </c>
      <c r="L36" s="9">
        <v>0</v>
      </c>
      <c r="M36" s="9">
        <v>191.46</v>
      </c>
      <c r="N36" s="7">
        <f t="shared" si="1"/>
        <v>0</v>
      </c>
      <c r="O36" s="8" t="s">
        <v>318</v>
      </c>
      <c r="P36" s="9">
        <v>0</v>
      </c>
      <c r="Q36" s="9">
        <v>0</v>
      </c>
      <c r="R36" s="9">
        <v>0</v>
      </c>
      <c r="S36" s="8" t="s">
        <v>318</v>
      </c>
      <c r="T36" s="9">
        <v>0</v>
      </c>
      <c r="U36" s="9">
        <v>-191.46</v>
      </c>
      <c r="V36" s="8" t="s">
        <v>318</v>
      </c>
      <c r="W36" s="9">
        <v>0</v>
      </c>
      <c r="X36" s="9">
        <f t="shared" si="9"/>
        <v>-191.46</v>
      </c>
      <c r="Y36" s="9">
        <f t="shared" si="10"/>
        <v>191.46</v>
      </c>
      <c r="Z36" s="7">
        <f t="shared" si="3"/>
        <v>0</v>
      </c>
      <c r="AA36" s="8" t="s">
        <v>318</v>
      </c>
    </row>
    <row r="37" spans="1:27" collapsed="1" x14ac:dyDescent="0.25">
      <c r="A37" t="s">
        <v>318</v>
      </c>
      <c r="B37" s="25" t="s">
        <v>63</v>
      </c>
      <c r="C37" s="25"/>
      <c r="D37" s="16">
        <f>SUM(D38:D40)</f>
        <v>39982</v>
      </c>
      <c r="E37" s="16">
        <f>SUM(E38:E40)</f>
        <v>0</v>
      </c>
      <c r="F37" s="16">
        <f>SUM(F38:F40)</f>
        <v>0</v>
      </c>
      <c r="G37" s="16">
        <f>SUM(G38:G40)</f>
        <v>-39982</v>
      </c>
      <c r="H37" s="17">
        <f t="shared" si="0"/>
        <v>0</v>
      </c>
      <c r="I37" s="15" t="s">
        <v>318</v>
      </c>
      <c r="J37" s="16">
        <f>SUM(J38:J40)</f>
        <v>-9325.75</v>
      </c>
      <c r="K37" s="16">
        <f>SUM(K38:K40)</f>
        <v>-48435.77</v>
      </c>
      <c r="L37" s="16">
        <f>SUM(L38:L40)</f>
        <v>0</v>
      </c>
      <c r="M37" s="16">
        <f>SUM(M38:M40)</f>
        <v>-39110.019999999997</v>
      </c>
      <c r="N37" s="17">
        <f t="shared" si="1"/>
        <v>0.19253848963276521</v>
      </c>
      <c r="O37" s="15" t="s">
        <v>318</v>
      </c>
      <c r="P37" s="16">
        <f>SUM(P38:P40)</f>
        <v>-8563.8700000000008</v>
      </c>
      <c r="Q37" s="16">
        <f>SUM(Q38:Q40)</f>
        <v>-48435.77</v>
      </c>
      <c r="R37" s="16">
        <f>SUM(R38:R40)</f>
        <v>39871.899999999994</v>
      </c>
      <c r="S37" s="15" t="s">
        <v>318</v>
      </c>
      <c r="T37" s="16">
        <f t="shared" ref="T37:Y37" si="11">SUM(T38:T40)</f>
        <v>-48435.77</v>
      </c>
      <c r="U37" s="16">
        <f t="shared" si="11"/>
        <v>-9325.75</v>
      </c>
      <c r="V37" s="16">
        <f t="shared" si="11"/>
        <v>0</v>
      </c>
      <c r="W37" s="16">
        <f t="shared" si="11"/>
        <v>0</v>
      </c>
      <c r="X37" s="16">
        <f t="shared" si="11"/>
        <v>-9325.75</v>
      </c>
      <c r="Y37" s="16">
        <f t="shared" si="11"/>
        <v>-39110.019999999997</v>
      </c>
      <c r="Z37" s="17">
        <f t="shared" si="3"/>
        <v>0.80746151036723479</v>
      </c>
      <c r="AA37" s="16"/>
    </row>
    <row r="38" spans="1:27" hidden="1" outlineLevel="1" x14ac:dyDescent="0.25">
      <c r="A38" t="s">
        <v>318</v>
      </c>
      <c r="B38" s="8" t="s">
        <v>318</v>
      </c>
      <c r="C38" s="8" t="s">
        <v>69</v>
      </c>
      <c r="D38" s="9">
        <v>39982</v>
      </c>
      <c r="E38" s="9">
        <v>39864.769999999997</v>
      </c>
      <c r="F38" s="9">
        <v>0</v>
      </c>
      <c r="G38" s="9">
        <v>-117.23</v>
      </c>
      <c r="H38" s="7">
        <f t="shared" si="0"/>
        <v>1.0029406917436123</v>
      </c>
      <c r="I38" s="8" t="s">
        <v>318</v>
      </c>
      <c r="J38" s="9">
        <v>-1062</v>
      </c>
      <c r="K38" s="9">
        <v>-7</v>
      </c>
      <c r="L38" s="9">
        <v>0</v>
      </c>
      <c r="M38" s="9">
        <v>1055</v>
      </c>
      <c r="N38" s="7">
        <f t="shared" si="1"/>
        <v>151.71428571428572</v>
      </c>
      <c r="O38" s="8" t="s">
        <v>318</v>
      </c>
      <c r="P38" s="9">
        <v>0</v>
      </c>
      <c r="Q38" s="9">
        <v>-7</v>
      </c>
      <c r="R38" s="9">
        <v>7</v>
      </c>
      <c r="S38" s="8" t="s">
        <v>318</v>
      </c>
      <c r="T38" s="9">
        <v>-7</v>
      </c>
      <c r="U38" s="9">
        <v>-1062</v>
      </c>
      <c r="V38" s="8" t="s">
        <v>318</v>
      </c>
      <c r="W38" s="9">
        <v>0</v>
      </c>
      <c r="X38" s="9">
        <f>U38+IF(V38 = "", 0, V38)+W38</f>
        <v>-1062</v>
      </c>
      <c r="Y38" s="9">
        <f>T38-X38</f>
        <v>1055</v>
      </c>
      <c r="Z38" s="7">
        <f t="shared" si="3"/>
        <v>-150.71428571428572</v>
      </c>
      <c r="AA38" s="8" t="s">
        <v>318</v>
      </c>
    </row>
    <row r="39" spans="1:27" hidden="1" outlineLevel="1" x14ac:dyDescent="0.25">
      <c r="A39" t="s">
        <v>318</v>
      </c>
      <c r="B39" s="8" t="s">
        <v>318</v>
      </c>
      <c r="C39" s="8" t="s">
        <v>64</v>
      </c>
      <c r="D39" s="9">
        <v>0</v>
      </c>
      <c r="E39" s="9">
        <v>0</v>
      </c>
      <c r="F39" s="9">
        <v>0</v>
      </c>
      <c r="G39" s="9">
        <v>0</v>
      </c>
      <c r="H39" s="7">
        <f t="shared" si="0"/>
        <v>0</v>
      </c>
      <c r="I39" s="8" t="s">
        <v>318</v>
      </c>
      <c r="J39" s="9">
        <v>-8263.75</v>
      </c>
      <c r="K39" s="9">
        <v>-8564</v>
      </c>
      <c r="L39" s="9">
        <v>0</v>
      </c>
      <c r="M39" s="9">
        <v>-300.25</v>
      </c>
      <c r="N39" s="7">
        <f t="shared" si="1"/>
        <v>0.96494044838860349</v>
      </c>
      <c r="O39" s="8" t="s">
        <v>318</v>
      </c>
      <c r="P39" s="9">
        <v>-8563.8700000000008</v>
      </c>
      <c r="Q39" s="9">
        <v>-8564</v>
      </c>
      <c r="R39" s="9">
        <v>0.13</v>
      </c>
      <c r="S39" s="8" t="s">
        <v>318</v>
      </c>
      <c r="T39" s="9">
        <v>-8564</v>
      </c>
      <c r="U39" s="9">
        <v>-8263.75</v>
      </c>
      <c r="V39" s="8" t="s">
        <v>318</v>
      </c>
      <c r="W39" s="9">
        <v>0</v>
      </c>
      <c r="X39" s="9">
        <f>U39+IF(V39 = "", 0, V39)+W39</f>
        <v>-8263.75</v>
      </c>
      <c r="Y39" s="9">
        <f>T39-X39</f>
        <v>-300.25</v>
      </c>
      <c r="Z39" s="7">
        <f t="shared" si="3"/>
        <v>3.5059551611396546E-2</v>
      </c>
      <c r="AA39" s="8" t="s">
        <v>318</v>
      </c>
    </row>
    <row r="40" spans="1:27" hidden="1" outlineLevel="1" x14ac:dyDescent="0.25">
      <c r="A40" t="s">
        <v>318</v>
      </c>
      <c r="B40" s="8" t="s">
        <v>318</v>
      </c>
      <c r="C40" s="8" t="s">
        <v>66</v>
      </c>
      <c r="D40" s="9">
        <v>0</v>
      </c>
      <c r="E40" s="9">
        <v>-39864.769999999997</v>
      </c>
      <c r="F40" s="9">
        <v>0</v>
      </c>
      <c r="G40" s="9">
        <v>-39864.769999999997</v>
      </c>
      <c r="H40" s="7">
        <f t="shared" si="0"/>
        <v>0</v>
      </c>
      <c r="I40" s="8" t="s">
        <v>318</v>
      </c>
      <c r="J40" s="9">
        <v>0</v>
      </c>
      <c r="K40" s="9">
        <v>-39864.769999999997</v>
      </c>
      <c r="L40" s="9">
        <v>0</v>
      </c>
      <c r="M40" s="9">
        <v>-39864.769999999997</v>
      </c>
      <c r="N40" s="7">
        <f t="shared" si="1"/>
        <v>0</v>
      </c>
      <c r="O40" s="8" t="s">
        <v>318</v>
      </c>
      <c r="P40" s="9">
        <v>0</v>
      </c>
      <c r="Q40" s="9">
        <v>-39864.769999999997</v>
      </c>
      <c r="R40" s="9">
        <v>39864.769999999997</v>
      </c>
      <c r="S40" s="8" t="s">
        <v>318</v>
      </c>
      <c r="T40" s="9">
        <v>-39864.769999999997</v>
      </c>
      <c r="U40" s="9">
        <v>0</v>
      </c>
      <c r="V40" s="8" t="s">
        <v>318</v>
      </c>
      <c r="W40" s="9">
        <v>0</v>
      </c>
      <c r="X40" s="9">
        <f>U40+IF(V40 = "", 0, V40)+W40</f>
        <v>0</v>
      </c>
      <c r="Y40" s="9">
        <f>T40-X40</f>
        <v>-39864.769999999997</v>
      </c>
      <c r="Z40" s="7">
        <f t="shared" si="3"/>
        <v>1</v>
      </c>
      <c r="AA40" s="8" t="s">
        <v>318</v>
      </c>
    </row>
    <row r="42" spans="1:27" ht="17.25" x14ac:dyDescent="0.3">
      <c r="A42" s="18" t="s">
        <v>318</v>
      </c>
      <c r="B42" s="26" t="s">
        <v>71</v>
      </c>
      <c r="C42" s="26"/>
      <c r="D42" s="11">
        <f>D11+D13+D20+D23+D37</f>
        <v>-136482</v>
      </c>
      <c r="E42" s="11">
        <f>E11+E13+E20+E23+E37</f>
        <v>-172986.01000000004</v>
      </c>
      <c r="F42" s="11">
        <f>F11+F13+F20+F23+F37</f>
        <v>0</v>
      </c>
      <c r="G42" s="11">
        <f>G11+G13+G20+G23+G37</f>
        <v>-36504.01</v>
      </c>
      <c r="H42" s="12">
        <f>IF(E42&lt;&gt;0, (D42+F42)/E42, 0)</f>
        <v>0.78897709704963981</v>
      </c>
      <c r="I42" s="19" t="s">
        <v>318</v>
      </c>
      <c r="J42" s="11">
        <f>J11+J13+J20+J23+J37</f>
        <v>-2471894.96</v>
      </c>
      <c r="K42" s="11">
        <f>K11+K13+K20+K23+K37</f>
        <v>-2481443.2400000002</v>
      </c>
      <c r="L42" s="11">
        <f>L11+L13+L20+L23+L37</f>
        <v>0</v>
      </c>
      <c r="M42" s="11">
        <f>M11+M13+M20+M23+M37</f>
        <v>-9548.2799999999952</v>
      </c>
      <c r="N42" s="12">
        <f>IF(K42&lt;&gt;0, (J42+L42)/K42, 0)</f>
        <v>0.99615212637303752</v>
      </c>
      <c r="O42" s="19" t="s">
        <v>318</v>
      </c>
      <c r="P42" s="11">
        <f>P11+P13+P20+P23+P37</f>
        <v>-2445625.83</v>
      </c>
      <c r="Q42" s="11">
        <f>Q11+Q13+Q20+Q23+Q37</f>
        <v>-2481443.2400000002</v>
      </c>
      <c r="R42" s="11">
        <f>R11+R13+R20+R23+R37</f>
        <v>35817.409999999996</v>
      </c>
      <c r="S42" s="19" t="s">
        <v>318</v>
      </c>
      <c r="T42" s="11">
        <f t="shared" ref="T42:Y42" si="12">T11+T13+T20+T23+T37</f>
        <v>-2481443.2400000002</v>
      </c>
      <c r="U42" s="11">
        <f t="shared" si="12"/>
        <v>-2471894.96</v>
      </c>
      <c r="V42" s="11">
        <f t="shared" si="12"/>
        <v>0</v>
      </c>
      <c r="W42" s="11">
        <f t="shared" si="12"/>
        <v>0</v>
      </c>
      <c r="X42" s="11">
        <f t="shared" si="12"/>
        <v>-2471894.96</v>
      </c>
      <c r="Y42" s="11">
        <f t="shared" si="12"/>
        <v>-9548.2800000000716</v>
      </c>
      <c r="Z42" s="12">
        <f>IF(T42&lt;&gt;0, Y42/T42, 0)</f>
        <v>3.8478736269623765E-3</v>
      </c>
      <c r="AA42" s="11"/>
    </row>
    <row r="43" spans="1:27" x14ac:dyDescent="0.25">
      <c r="J43" s="28">
        <f>J42</f>
        <v>-2471894.96</v>
      </c>
      <c r="K43" s="28">
        <f>K42-K40</f>
        <v>-2441578.4700000002</v>
      </c>
      <c r="L43" s="29"/>
      <c r="M43" s="28">
        <f>K43-J43</f>
        <v>30316.489999999758</v>
      </c>
    </row>
    <row r="44" spans="1:27" ht="17.25" x14ac:dyDescent="0.3">
      <c r="B44" s="5" t="s">
        <v>72</v>
      </c>
    </row>
    <row r="46" spans="1:27" x14ac:dyDescent="0.25">
      <c r="B46" s="13" t="s">
        <v>73</v>
      </c>
    </row>
    <row r="47" spans="1:27" collapsed="1" x14ac:dyDescent="0.25">
      <c r="A47" t="s">
        <v>318</v>
      </c>
      <c r="B47" s="25" t="s">
        <v>74</v>
      </c>
      <c r="C47" s="25"/>
      <c r="D47" s="16">
        <f>SUM(D48:D51)</f>
        <v>18170.05</v>
      </c>
      <c r="E47" s="16">
        <f>SUM(E48:E51)</f>
        <v>18170.14</v>
      </c>
      <c r="F47" s="16">
        <f>SUM(F48:F51)</f>
        <v>0</v>
      </c>
      <c r="G47" s="16">
        <f>SUM(G48:G51)</f>
        <v>9.0000000000000011E-2</v>
      </c>
      <c r="H47" s="17">
        <f t="shared" ref="H47:H91" si="13">IF(E47&lt;&gt;0, (D47+F47)/E47, 0)</f>
        <v>0.99999504681857154</v>
      </c>
      <c r="I47" s="15" t="s">
        <v>318</v>
      </c>
      <c r="J47" s="16">
        <f>SUM(J48:J51)</f>
        <v>224408.77</v>
      </c>
      <c r="K47" s="16">
        <f>SUM(K48:K51)</f>
        <v>218041.60000000001</v>
      </c>
      <c r="L47" s="16">
        <f>SUM(L48:L51)</f>
        <v>0</v>
      </c>
      <c r="M47" s="16">
        <f>SUM(M48:M51)</f>
        <v>-6367.17</v>
      </c>
      <c r="N47" s="17">
        <f t="shared" ref="N47:N91" si="14">IF(K47&lt;&gt;0, (J47+L47)/K47, 0)</f>
        <v>1.0292016294138366</v>
      </c>
      <c r="O47" s="15" t="s">
        <v>318</v>
      </c>
      <c r="P47" s="16">
        <f>SUM(P48:P51)</f>
        <v>218039.64</v>
      </c>
      <c r="Q47" s="16">
        <f>SUM(Q48:Q51)</f>
        <v>218041.60000000001</v>
      </c>
      <c r="R47" s="16">
        <f>SUM(R48:R51)</f>
        <v>-1.96</v>
      </c>
      <c r="S47" s="15" t="s">
        <v>318</v>
      </c>
      <c r="T47" s="16">
        <f t="shared" ref="T47:Y47" si="15">SUM(T48:T51)</f>
        <v>218041.60000000001</v>
      </c>
      <c r="U47" s="16">
        <f t="shared" si="15"/>
        <v>224408.77</v>
      </c>
      <c r="V47" s="16">
        <f t="shared" si="15"/>
        <v>0</v>
      </c>
      <c r="W47" s="16">
        <f t="shared" si="15"/>
        <v>0</v>
      </c>
      <c r="X47" s="16">
        <f t="shared" si="15"/>
        <v>224408.77</v>
      </c>
      <c r="Y47" s="16">
        <f t="shared" si="15"/>
        <v>-6367.1699999999946</v>
      </c>
      <c r="Z47" s="17">
        <f t="shared" ref="Z47:Z91" si="16">IF(T47&lt;&gt;0, Y47/T47, 0)</f>
        <v>-2.92016294138366E-2</v>
      </c>
      <c r="AA47" s="16"/>
    </row>
    <row r="48" spans="1:27" hidden="1" outlineLevel="1" x14ac:dyDescent="0.25">
      <c r="A48" t="s">
        <v>318</v>
      </c>
      <c r="B48" s="8" t="s">
        <v>318</v>
      </c>
      <c r="C48" s="8" t="s">
        <v>75</v>
      </c>
      <c r="D48" s="9">
        <v>12733.26</v>
      </c>
      <c r="E48" s="9">
        <v>12733.25</v>
      </c>
      <c r="F48" s="9">
        <v>0</v>
      </c>
      <c r="G48" s="9">
        <v>-0.01</v>
      </c>
      <c r="H48" s="7">
        <f t="shared" si="13"/>
        <v>1.0000007853454538</v>
      </c>
      <c r="I48" s="8" t="s">
        <v>318</v>
      </c>
      <c r="J48" s="9">
        <v>152799.12</v>
      </c>
      <c r="K48" s="9">
        <v>152799</v>
      </c>
      <c r="L48" s="9">
        <v>0</v>
      </c>
      <c r="M48" s="9">
        <v>-0.12</v>
      </c>
      <c r="N48" s="7">
        <f t="shared" si="14"/>
        <v>1.0000007853454538</v>
      </c>
      <c r="O48" s="8" t="s">
        <v>318</v>
      </c>
      <c r="P48" s="9">
        <v>152797.63</v>
      </c>
      <c r="Q48" s="9">
        <v>152799</v>
      </c>
      <c r="R48" s="9">
        <v>-1.37</v>
      </c>
      <c r="S48" s="8" t="s">
        <v>318</v>
      </c>
      <c r="T48" s="9">
        <v>152799</v>
      </c>
      <c r="U48" s="9">
        <v>152799.12</v>
      </c>
      <c r="V48" s="8" t="s">
        <v>318</v>
      </c>
      <c r="W48" s="9">
        <v>0</v>
      </c>
      <c r="X48" s="9">
        <f>U48+IF(V48 = "", 0, V48)+W48</f>
        <v>152799.12</v>
      </c>
      <c r="Y48" s="9">
        <f>T48-X48</f>
        <v>-0.11999999999534339</v>
      </c>
      <c r="Z48" s="7">
        <f t="shared" si="16"/>
        <v>-7.8534545380102873E-7</v>
      </c>
      <c r="AA48" s="8" t="s">
        <v>318</v>
      </c>
    </row>
    <row r="49" spans="1:27" hidden="1" outlineLevel="1" x14ac:dyDescent="0.25">
      <c r="A49" t="s">
        <v>318</v>
      </c>
      <c r="B49" s="8" t="s">
        <v>318</v>
      </c>
      <c r="C49" s="8" t="s">
        <v>76</v>
      </c>
      <c r="D49" s="9">
        <v>0</v>
      </c>
      <c r="E49" s="9">
        <v>0</v>
      </c>
      <c r="F49" s="9">
        <v>0</v>
      </c>
      <c r="G49" s="9">
        <v>0</v>
      </c>
      <c r="H49" s="7">
        <f t="shared" si="13"/>
        <v>0</v>
      </c>
      <c r="I49" s="8" t="s">
        <v>318</v>
      </c>
      <c r="J49" s="9">
        <v>4432.18</v>
      </c>
      <c r="K49" s="9">
        <v>0</v>
      </c>
      <c r="L49" s="9">
        <v>0</v>
      </c>
      <c r="M49" s="9">
        <v>-4432.18</v>
      </c>
      <c r="N49" s="7">
        <f t="shared" si="14"/>
        <v>0</v>
      </c>
      <c r="O49" s="8" t="s">
        <v>318</v>
      </c>
      <c r="P49" s="9">
        <v>0</v>
      </c>
      <c r="Q49" s="9">
        <v>0</v>
      </c>
      <c r="R49" s="9">
        <v>0</v>
      </c>
      <c r="S49" s="8" t="s">
        <v>318</v>
      </c>
      <c r="T49" s="9">
        <v>0</v>
      </c>
      <c r="U49" s="9">
        <v>4432.18</v>
      </c>
      <c r="V49" s="8" t="s">
        <v>318</v>
      </c>
      <c r="W49" s="9">
        <v>0</v>
      </c>
      <c r="X49" s="9">
        <f>U49+IF(V49 = "", 0, V49)+W49</f>
        <v>4432.18</v>
      </c>
      <c r="Y49" s="9">
        <f>T49-X49</f>
        <v>-4432.18</v>
      </c>
      <c r="Z49" s="7">
        <f t="shared" si="16"/>
        <v>0</v>
      </c>
      <c r="AA49" s="8" t="s">
        <v>318</v>
      </c>
    </row>
    <row r="50" spans="1:27" hidden="1" outlineLevel="1" x14ac:dyDescent="0.25">
      <c r="A50" t="s">
        <v>318</v>
      </c>
      <c r="B50" s="8" t="s">
        <v>318</v>
      </c>
      <c r="C50" s="8" t="s">
        <v>77</v>
      </c>
      <c r="D50" s="9">
        <v>1784.89</v>
      </c>
      <c r="E50" s="9">
        <v>1784.99</v>
      </c>
      <c r="F50" s="9">
        <v>0</v>
      </c>
      <c r="G50" s="9">
        <v>0.1</v>
      </c>
      <c r="H50" s="7">
        <f t="shared" si="13"/>
        <v>0.99994397727718365</v>
      </c>
      <c r="I50" s="8" t="s">
        <v>318</v>
      </c>
      <c r="J50" s="9">
        <v>22083.51</v>
      </c>
      <c r="K50" s="9">
        <v>21419.85</v>
      </c>
      <c r="L50" s="9">
        <v>0</v>
      </c>
      <c r="M50" s="9">
        <v>-663.66</v>
      </c>
      <c r="N50" s="7">
        <f t="shared" si="14"/>
        <v>1.0309834102479709</v>
      </c>
      <c r="O50" s="8" t="s">
        <v>318</v>
      </c>
      <c r="P50" s="9">
        <v>21419.65</v>
      </c>
      <c r="Q50" s="9">
        <v>21419.85</v>
      </c>
      <c r="R50" s="9">
        <v>-0.2</v>
      </c>
      <c r="S50" s="8" t="s">
        <v>318</v>
      </c>
      <c r="T50" s="9">
        <v>21419.85</v>
      </c>
      <c r="U50" s="9">
        <v>22083.51</v>
      </c>
      <c r="V50" s="8" t="s">
        <v>318</v>
      </c>
      <c r="W50" s="9">
        <v>0</v>
      </c>
      <c r="X50" s="9">
        <f>U50+IF(V50 = "", 0, V50)+W50</f>
        <v>22083.51</v>
      </c>
      <c r="Y50" s="9">
        <f>T50-X50</f>
        <v>-663.65999999999985</v>
      </c>
      <c r="Z50" s="7">
        <f t="shared" si="16"/>
        <v>-3.0983410247970921E-2</v>
      </c>
      <c r="AA50" s="8" t="s">
        <v>318</v>
      </c>
    </row>
    <row r="51" spans="1:27" hidden="1" outlineLevel="1" x14ac:dyDescent="0.25">
      <c r="A51" t="s">
        <v>318</v>
      </c>
      <c r="B51" s="8" t="s">
        <v>318</v>
      </c>
      <c r="C51" s="8" t="s">
        <v>78</v>
      </c>
      <c r="D51" s="9">
        <v>3651.9</v>
      </c>
      <c r="E51" s="9">
        <v>3651.9</v>
      </c>
      <c r="F51" s="9">
        <v>0</v>
      </c>
      <c r="G51" s="9">
        <v>0</v>
      </c>
      <c r="H51" s="7">
        <f t="shared" si="13"/>
        <v>1</v>
      </c>
      <c r="I51" s="8" t="s">
        <v>318</v>
      </c>
      <c r="J51" s="9">
        <v>45093.96</v>
      </c>
      <c r="K51" s="9">
        <v>43822.75</v>
      </c>
      <c r="L51" s="9">
        <v>0</v>
      </c>
      <c r="M51" s="9">
        <v>-1271.21</v>
      </c>
      <c r="N51" s="7">
        <f t="shared" si="14"/>
        <v>1.0290079924240263</v>
      </c>
      <c r="O51" s="8" t="s">
        <v>318</v>
      </c>
      <c r="P51" s="9">
        <v>43822.36</v>
      </c>
      <c r="Q51" s="9">
        <v>43822.75</v>
      </c>
      <c r="R51" s="9">
        <v>-0.39</v>
      </c>
      <c r="S51" s="8" t="s">
        <v>318</v>
      </c>
      <c r="T51" s="9">
        <v>43822.75</v>
      </c>
      <c r="U51" s="9">
        <v>45093.96</v>
      </c>
      <c r="V51" s="8" t="s">
        <v>318</v>
      </c>
      <c r="W51" s="9">
        <v>0</v>
      </c>
      <c r="X51" s="9">
        <f>U51+IF(V51 = "", 0, V51)+W51</f>
        <v>45093.96</v>
      </c>
      <c r="Y51" s="9">
        <f>T51-X51</f>
        <v>-1271.2099999999991</v>
      </c>
      <c r="Z51" s="7">
        <f t="shared" si="16"/>
        <v>-2.9007992424026314E-2</v>
      </c>
      <c r="AA51" s="8" t="s">
        <v>318</v>
      </c>
    </row>
    <row r="52" spans="1:27" collapsed="1" x14ac:dyDescent="0.25">
      <c r="A52" t="s">
        <v>318</v>
      </c>
      <c r="B52" s="25" t="s">
        <v>83</v>
      </c>
      <c r="C52" s="25"/>
      <c r="D52" s="16">
        <f>SUM(D53:D56)</f>
        <v>66944.28</v>
      </c>
      <c r="E52" s="16">
        <f>SUM(E53:E56)</f>
        <v>66373.3</v>
      </c>
      <c r="F52" s="16">
        <f>SUM(F53:F56)</f>
        <v>0</v>
      </c>
      <c r="G52" s="16">
        <f>SUM(G53:G56)</f>
        <v>-570.98</v>
      </c>
      <c r="H52" s="17">
        <f t="shared" si="13"/>
        <v>1.0086025555456788</v>
      </c>
      <c r="I52" s="15" t="s">
        <v>318</v>
      </c>
      <c r="J52" s="16">
        <f>SUM(J53:J56)</f>
        <v>776625.78</v>
      </c>
      <c r="K52" s="16">
        <f>SUM(K53:K56)</f>
        <v>741091.54</v>
      </c>
      <c r="L52" s="16">
        <f>SUM(L53:L56)</f>
        <v>0</v>
      </c>
      <c r="M52" s="16">
        <f>SUM(M53:M56)</f>
        <v>-35534.239999999998</v>
      </c>
      <c r="N52" s="17">
        <f t="shared" si="14"/>
        <v>1.047948516589462</v>
      </c>
      <c r="O52" s="15" t="s">
        <v>318</v>
      </c>
      <c r="P52" s="16">
        <f>SUM(P53:P56)</f>
        <v>833162.45000000007</v>
      </c>
      <c r="Q52" s="16">
        <f>SUM(Q53:Q56)</f>
        <v>741091.54</v>
      </c>
      <c r="R52" s="16">
        <f>SUM(R53:R56)</f>
        <v>92070.91</v>
      </c>
      <c r="S52" s="15" t="s">
        <v>318</v>
      </c>
      <c r="T52" s="16">
        <f t="shared" ref="T52:Y52" si="17">SUM(T53:T56)</f>
        <v>741091.54</v>
      </c>
      <c r="U52" s="16">
        <f t="shared" si="17"/>
        <v>776625.78</v>
      </c>
      <c r="V52" s="16">
        <f t="shared" si="17"/>
        <v>0</v>
      </c>
      <c r="W52" s="16">
        <f t="shared" si="17"/>
        <v>0</v>
      </c>
      <c r="X52" s="16">
        <f t="shared" si="17"/>
        <v>776625.78</v>
      </c>
      <c r="Y52" s="16">
        <f t="shared" si="17"/>
        <v>-35534.240000000013</v>
      </c>
      <c r="Z52" s="17">
        <f t="shared" si="16"/>
        <v>-4.7948516589462094E-2</v>
      </c>
      <c r="AA52" s="16"/>
    </row>
    <row r="53" spans="1:27" hidden="1" outlineLevel="1" x14ac:dyDescent="0.25">
      <c r="A53" t="s">
        <v>318</v>
      </c>
      <c r="B53" s="8" t="s">
        <v>318</v>
      </c>
      <c r="C53" s="8" t="s">
        <v>84</v>
      </c>
      <c r="D53" s="9">
        <v>47315.88</v>
      </c>
      <c r="E53" s="9">
        <v>46891.26</v>
      </c>
      <c r="F53" s="9">
        <v>0</v>
      </c>
      <c r="G53" s="9">
        <v>-424.62</v>
      </c>
      <c r="H53" s="7">
        <f t="shared" si="13"/>
        <v>1.009055418856307</v>
      </c>
      <c r="I53" s="8" t="s">
        <v>318</v>
      </c>
      <c r="J53" s="9">
        <v>545183.4</v>
      </c>
      <c r="K53" s="9">
        <v>522949.33</v>
      </c>
      <c r="L53" s="9">
        <v>0</v>
      </c>
      <c r="M53" s="9">
        <v>-22234.07</v>
      </c>
      <c r="N53" s="7">
        <f t="shared" si="14"/>
        <v>1.042516681300653</v>
      </c>
      <c r="O53" s="8" t="s">
        <v>318</v>
      </c>
      <c r="P53" s="9">
        <v>587986.81000000006</v>
      </c>
      <c r="Q53" s="9">
        <v>522949.33</v>
      </c>
      <c r="R53" s="9">
        <v>65037.48</v>
      </c>
      <c r="S53" s="8" t="s">
        <v>318</v>
      </c>
      <c r="T53" s="9">
        <v>522949.33</v>
      </c>
      <c r="U53" s="9">
        <v>545183.4</v>
      </c>
      <c r="V53" s="8" t="s">
        <v>318</v>
      </c>
      <c r="W53" s="9">
        <v>0</v>
      </c>
      <c r="X53" s="9">
        <f>U53+IF(V53 = "", 0, V53)+W53</f>
        <v>545183.4</v>
      </c>
      <c r="Y53" s="9">
        <f>T53-X53</f>
        <v>-22234.070000000007</v>
      </c>
      <c r="Z53" s="7">
        <f t="shared" si="16"/>
        <v>-4.2516681300652982E-2</v>
      </c>
      <c r="AA53" s="8" t="s">
        <v>318</v>
      </c>
    </row>
    <row r="54" spans="1:27" hidden="1" outlineLevel="1" x14ac:dyDescent="0.25">
      <c r="A54" t="s">
        <v>318</v>
      </c>
      <c r="B54" s="8" t="s">
        <v>318</v>
      </c>
      <c r="C54" s="8" t="s">
        <v>85</v>
      </c>
      <c r="D54" s="9">
        <v>0</v>
      </c>
      <c r="E54" s="9">
        <v>0</v>
      </c>
      <c r="F54" s="9">
        <v>0</v>
      </c>
      <c r="G54" s="9">
        <v>0</v>
      </c>
      <c r="H54" s="7">
        <f t="shared" si="13"/>
        <v>0</v>
      </c>
      <c r="I54" s="8" t="s">
        <v>318</v>
      </c>
      <c r="J54" s="9">
        <v>2214.9</v>
      </c>
      <c r="K54" s="9">
        <v>0</v>
      </c>
      <c r="L54" s="9">
        <v>0</v>
      </c>
      <c r="M54" s="9">
        <v>-2214.9</v>
      </c>
      <c r="N54" s="7">
        <f t="shared" si="14"/>
        <v>0</v>
      </c>
      <c r="O54" s="8" t="s">
        <v>318</v>
      </c>
      <c r="P54" s="9">
        <v>0</v>
      </c>
      <c r="Q54" s="9">
        <v>0</v>
      </c>
      <c r="R54" s="9">
        <v>0</v>
      </c>
      <c r="S54" s="8" t="s">
        <v>318</v>
      </c>
      <c r="T54" s="9">
        <v>0</v>
      </c>
      <c r="U54" s="9">
        <v>2214.9</v>
      </c>
      <c r="V54" s="8" t="s">
        <v>318</v>
      </c>
      <c r="W54" s="9">
        <v>0</v>
      </c>
      <c r="X54" s="9">
        <f>U54+IF(V54 = "", 0, V54)+W54</f>
        <v>2214.9</v>
      </c>
      <c r="Y54" s="9">
        <f>T54-X54</f>
        <v>-2214.9</v>
      </c>
      <c r="Z54" s="7">
        <f t="shared" si="16"/>
        <v>0</v>
      </c>
      <c r="AA54" s="8" t="s">
        <v>318</v>
      </c>
    </row>
    <row r="55" spans="1:27" hidden="1" outlineLevel="1" x14ac:dyDescent="0.25">
      <c r="A55" t="s">
        <v>318</v>
      </c>
      <c r="B55" s="8" t="s">
        <v>318</v>
      </c>
      <c r="C55" s="8" t="s">
        <v>86</v>
      </c>
      <c r="D55" s="9">
        <v>6058.22</v>
      </c>
      <c r="E55" s="9">
        <v>6033.63</v>
      </c>
      <c r="F55" s="9">
        <v>0</v>
      </c>
      <c r="G55" s="9">
        <v>-24.59</v>
      </c>
      <c r="H55" s="7">
        <f t="shared" si="13"/>
        <v>1.0040754902107023</v>
      </c>
      <c r="I55" s="8" t="s">
        <v>318</v>
      </c>
      <c r="J55" s="9">
        <v>71542.509999999995</v>
      </c>
      <c r="K55" s="9">
        <v>68160.350000000006</v>
      </c>
      <c r="L55" s="9">
        <v>0</v>
      </c>
      <c r="M55" s="9">
        <v>-3382.16</v>
      </c>
      <c r="N55" s="7">
        <f t="shared" si="14"/>
        <v>1.0496206372179719</v>
      </c>
      <c r="O55" s="8" t="s">
        <v>318</v>
      </c>
      <c r="P55" s="9">
        <v>76541.03</v>
      </c>
      <c r="Q55" s="9">
        <v>68160.350000000006</v>
      </c>
      <c r="R55" s="9">
        <v>8380.68</v>
      </c>
      <c r="S55" s="8" t="s">
        <v>318</v>
      </c>
      <c r="T55" s="9">
        <v>68160.350000000006</v>
      </c>
      <c r="U55" s="9">
        <v>71542.509999999995</v>
      </c>
      <c r="V55" s="8" t="s">
        <v>318</v>
      </c>
      <c r="W55" s="9">
        <v>0</v>
      </c>
      <c r="X55" s="9">
        <f>U55+IF(V55 = "", 0, V55)+W55</f>
        <v>71542.509999999995</v>
      </c>
      <c r="Y55" s="9">
        <f>T55-X55</f>
        <v>-3382.1599999999889</v>
      </c>
      <c r="Z55" s="7">
        <f t="shared" si="16"/>
        <v>-4.9620637217971865E-2</v>
      </c>
      <c r="AA55" s="8" t="s">
        <v>318</v>
      </c>
    </row>
    <row r="56" spans="1:27" hidden="1" outlineLevel="1" x14ac:dyDescent="0.25">
      <c r="A56" t="s">
        <v>318</v>
      </c>
      <c r="B56" s="8" t="s">
        <v>318</v>
      </c>
      <c r="C56" s="8" t="s">
        <v>87</v>
      </c>
      <c r="D56" s="9">
        <v>13570.18</v>
      </c>
      <c r="E56" s="9">
        <v>13448.41</v>
      </c>
      <c r="F56" s="9">
        <v>0</v>
      </c>
      <c r="G56" s="9">
        <v>-121.77</v>
      </c>
      <c r="H56" s="7">
        <f t="shared" si="13"/>
        <v>1.0090546019938418</v>
      </c>
      <c r="I56" s="8" t="s">
        <v>318</v>
      </c>
      <c r="J56" s="9">
        <v>157684.97</v>
      </c>
      <c r="K56" s="9">
        <v>149981.85999999999</v>
      </c>
      <c r="L56" s="9">
        <v>0</v>
      </c>
      <c r="M56" s="9">
        <v>-7703.11</v>
      </c>
      <c r="N56" s="7">
        <f t="shared" si="14"/>
        <v>1.0513602778362665</v>
      </c>
      <c r="O56" s="8" t="s">
        <v>318</v>
      </c>
      <c r="P56" s="9">
        <v>168634.61</v>
      </c>
      <c r="Q56" s="9">
        <v>149981.85999999999</v>
      </c>
      <c r="R56" s="9">
        <v>18652.75</v>
      </c>
      <c r="S56" s="8" t="s">
        <v>318</v>
      </c>
      <c r="T56" s="9">
        <v>149981.85999999999</v>
      </c>
      <c r="U56" s="9">
        <v>157684.97</v>
      </c>
      <c r="V56" s="8" t="s">
        <v>318</v>
      </c>
      <c r="W56" s="9">
        <v>0</v>
      </c>
      <c r="X56" s="9">
        <f>U56+IF(V56 = "", 0, V56)+W56</f>
        <v>157684.97</v>
      </c>
      <c r="Y56" s="9">
        <f>T56-X56</f>
        <v>-7703.1100000000151</v>
      </c>
      <c r="Z56" s="7">
        <f t="shared" si="16"/>
        <v>-5.1360277836266441E-2</v>
      </c>
      <c r="AA56" s="8" t="s">
        <v>318</v>
      </c>
    </row>
    <row r="57" spans="1:27" collapsed="1" x14ac:dyDescent="0.25">
      <c r="A57" t="s">
        <v>318</v>
      </c>
      <c r="B57" s="25" t="s">
        <v>88</v>
      </c>
      <c r="C57" s="25"/>
      <c r="D57" s="16">
        <f>SUM(D58:D60)</f>
        <v>0</v>
      </c>
      <c r="E57" s="16">
        <f>SUM(E58:E60)</f>
        <v>0</v>
      </c>
      <c r="F57" s="16">
        <f>SUM(F58:F60)</f>
        <v>0</v>
      </c>
      <c r="G57" s="16">
        <f>SUM(G58:G60)</f>
        <v>0</v>
      </c>
      <c r="H57" s="17">
        <f t="shared" si="13"/>
        <v>0</v>
      </c>
      <c r="I57" s="15" t="s">
        <v>318</v>
      </c>
      <c r="J57" s="16">
        <f>SUM(J58:J60)</f>
        <v>167621.87</v>
      </c>
      <c r="K57" s="16">
        <f>SUM(K58:K60)</f>
        <v>150000</v>
      </c>
      <c r="L57" s="16">
        <f>SUM(L58:L60)</f>
        <v>0</v>
      </c>
      <c r="M57" s="16">
        <f>SUM(M58:M60)</f>
        <v>-17621.87000000001</v>
      </c>
      <c r="N57" s="17">
        <f t="shared" si="14"/>
        <v>1.1174791333333334</v>
      </c>
      <c r="O57" s="15" t="s">
        <v>318</v>
      </c>
      <c r="P57" s="16">
        <f>SUM(P58:P60)</f>
        <v>43757.979999999996</v>
      </c>
      <c r="Q57" s="16">
        <f>SUM(Q58:Q60)</f>
        <v>150000</v>
      </c>
      <c r="R57" s="16">
        <f>SUM(R58:R60)</f>
        <v>-106242.02</v>
      </c>
      <c r="S57" s="15" t="s">
        <v>318</v>
      </c>
      <c r="T57" s="16">
        <f t="shared" ref="T57:Y57" si="18">SUM(T58:T60)</f>
        <v>150000</v>
      </c>
      <c r="U57" s="16">
        <f t="shared" si="18"/>
        <v>167621.87</v>
      </c>
      <c r="V57" s="16">
        <f t="shared" si="18"/>
        <v>0</v>
      </c>
      <c r="W57" s="16">
        <f t="shared" si="18"/>
        <v>0</v>
      </c>
      <c r="X57" s="16">
        <f t="shared" si="18"/>
        <v>167621.87</v>
      </c>
      <c r="Y57" s="16">
        <f t="shared" si="18"/>
        <v>-17621.87000000001</v>
      </c>
      <c r="Z57" s="17">
        <f t="shared" si="16"/>
        <v>-0.1174791333333334</v>
      </c>
      <c r="AA57" s="16"/>
    </row>
    <row r="58" spans="1:27" hidden="1" outlineLevel="1" x14ac:dyDescent="0.25">
      <c r="A58" t="s">
        <v>318</v>
      </c>
      <c r="B58" s="8" t="s">
        <v>318</v>
      </c>
      <c r="C58" s="8" t="s">
        <v>89</v>
      </c>
      <c r="D58" s="9">
        <v>0</v>
      </c>
      <c r="E58" s="9">
        <v>0</v>
      </c>
      <c r="F58" s="9">
        <v>0</v>
      </c>
      <c r="G58" s="9">
        <v>0</v>
      </c>
      <c r="H58" s="7">
        <f t="shared" si="13"/>
        <v>0</v>
      </c>
      <c r="I58" s="8" t="s">
        <v>318</v>
      </c>
      <c r="J58" s="9">
        <v>53819.8</v>
      </c>
      <c r="K58" s="9">
        <v>0</v>
      </c>
      <c r="L58" s="9">
        <v>0</v>
      </c>
      <c r="M58" s="9">
        <v>-53819.8</v>
      </c>
      <c r="N58" s="7">
        <f t="shared" si="14"/>
        <v>0</v>
      </c>
      <c r="O58" s="8" t="s">
        <v>318</v>
      </c>
      <c r="P58" s="9">
        <v>28307.98</v>
      </c>
      <c r="Q58" s="9">
        <v>0</v>
      </c>
      <c r="R58" s="9">
        <v>28307.98</v>
      </c>
      <c r="S58" s="8" t="s">
        <v>318</v>
      </c>
      <c r="T58" s="9">
        <v>0</v>
      </c>
      <c r="U58" s="9">
        <v>53819.8</v>
      </c>
      <c r="V58" s="8" t="s">
        <v>318</v>
      </c>
      <c r="W58" s="9">
        <v>0</v>
      </c>
      <c r="X58" s="9">
        <f>U58+IF(V58 = "", 0, V58)+W58</f>
        <v>53819.8</v>
      </c>
      <c r="Y58" s="9">
        <f>T58-X58</f>
        <v>-53819.8</v>
      </c>
      <c r="Z58" s="7">
        <f t="shared" si="16"/>
        <v>0</v>
      </c>
      <c r="AA58" s="8" t="s">
        <v>318</v>
      </c>
    </row>
    <row r="59" spans="1:27" hidden="1" outlineLevel="1" x14ac:dyDescent="0.25">
      <c r="A59" t="s">
        <v>318</v>
      </c>
      <c r="B59" s="8" t="s">
        <v>318</v>
      </c>
      <c r="C59" s="8" t="s">
        <v>90</v>
      </c>
      <c r="D59" s="9">
        <v>0</v>
      </c>
      <c r="E59" s="9">
        <v>0</v>
      </c>
      <c r="F59" s="9">
        <v>0</v>
      </c>
      <c r="G59" s="9">
        <v>0</v>
      </c>
      <c r="H59" s="7">
        <f t="shared" si="13"/>
        <v>0</v>
      </c>
      <c r="I59" s="8" t="s">
        <v>318</v>
      </c>
      <c r="J59" s="9">
        <v>10835.48</v>
      </c>
      <c r="K59" s="9">
        <v>150000</v>
      </c>
      <c r="L59" s="9">
        <v>0</v>
      </c>
      <c r="M59" s="9">
        <v>139164.51999999999</v>
      </c>
      <c r="N59" s="7">
        <f t="shared" si="14"/>
        <v>7.2236533333333325E-2</v>
      </c>
      <c r="O59" s="8" t="s">
        <v>318</v>
      </c>
      <c r="P59" s="9">
        <v>15450</v>
      </c>
      <c r="Q59" s="9">
        <v>150000</v>
      </c>
      <c r="R59" s="9">
        <v>-134550</v>
      </c>
      <c r="S59" s="8" t="s">
        <v>318</v>
      </c>
      <c r="T59" s="9">
        <v>150000</v>
      </c>
      <c r="U59" s="9">
        <v>10835.48</v>
      </c>
      <c r="V59" s="8" t="s">
        <v>318</v>
      </c>
      <c r="W59" s="9">
        <v>0</v>
      </c>
      <c r="X59" s="9">
        <f>U59+IF(V59 = "", 0, V59)+W59</f>
        <v>10835.48</v>
      </c>
      <c r="Y59" s="9">
        <f>T59-X59</f>
        <v>139164.51999999999</v>
      </c>
      <c r="Z59" s="7">
        <f t="shared" si="16"/>
        <v>0.92776346666666665</v>
      </c>
      <c r="AA59" s="8" t="s">
        <v>318</v>
      </c>
    </row>
    <row r="60" spans="1:27" hidden="1" outlineLevel="1" x14ac:dyDescent="0.25">
      <c r="A60" t="s">
        <v>318</v>
      </c>
      <c r="B60" s="8" t="s">
        <v>318</v>
      </c>
      <c r="C60" s="8" t="s">
        <v>91</v>
      </c>
      <c r="D60" s="9">
        <v>0</v>
      </c>
      <c r="E60" s="9">
        <v>0</v>
      </c>
      <c r="F60" s="9">
        <v>0</v>
      </c>
      <c r="G60" s="9">
        <v>0</v>
      </c>
      <c r="H60" s="7">
        <f t="shared" si="13"/>
        <v>0</v>
      </c>
      <c r="I60" s="8" t="s">
        <v>318</v>
      </c>
      <c r="J60" s="9">
        <v>102966.59</v>
      </c>
      <c r="K60" s="9">
        <v>0</v>
      </c>
      <c r="L60" s="9">
        <v>0</v>
      </c>
      <c r="M60" s="9">
        <v>-102966.59</v>
      </c>
      <c r="N60" s="7">
        <f t="shared" si="14"/>
        <v>0</v>
      </c>
      <c r="O60" s="8" t="s">
        <v>318</v>
      </c>
      <c r="P60" s="9">
        <v>0</v>
      </c>
      <c r="Q60" s="9">
        <v>0</v>
      </c>
      <c r="R60" s="9">
        <v>0</v>
      </c>
      <c r="S60" s="8" t="s">
        <v>318</v>
      </c>
      <c r="T60" s="9">
        <v>0</v>
      </c>
      <c r="U60" s="9">
        <v>102966.59</v>
      </c>
      <c r="V60" s="8" t="s">
        <v>318</v>
      </c>
      <c r="W60" s="9">
        <v>0</v>
      </c>
      <c r="X60" s="9">
        <f>U60+IF(V60 = "", 0, V60)+W60</f>
        <v>102966.59</v>
      </c>
      <c r="Y60" s="9">
        <f>T60-X60</f>
        <v>-102966.59</v>
      </c>
      <c r="Z60" s="7">
        <f t="shared" si="16"/>
        <v>0</v>
      </c>
      <c r="AA60" s="8" t="s">
        <v>318</v>
      </c>
    </row>
    <row r="61" spans="1:27" collapsed="1" x14ac:dyDescent="0.25">
      <c r="A61" t="s">
        <v>318</v>
      </c>
      <c r="B61" s="25" t="s">
        <v>94</v>
      </c>
      <c r="C61" s="25"/>
      <c r="D61" s="16">
        <f>SUM(D62:D65)</f>
        <v>37710.909999999996</v>
      </c>
      <c r="E61" s="16">
        <f>SUM(E62:E65)</f>
        <v>39554.789999999994</v>
      </c>
      <c r="F61" s="16">
        <f>SUM(F62:F65)</f>
        <v>0</v>
      </c>
      <c r="G61" s="16">
        <f>SUM(G62:G65)</f>
        <v>1843.88</v>
      </c>
      <c r="H61" s="17">
        <f t="shared" si="13"/>
        <v>0.95338415397983411</v>
      </c>
      <c r="I61" s="15" t="s">
        <v>318</v>
      </c>
      <c r="J61" s="16">
        <f>SUM(J62:J65)</f>
        <v>455357.04999999993</v>
      </c>
      <c r="K61" s="16">
        <f>SUM(K62:K65)</f>
        <v>472747.36</v>
      </c>
      <c r="L61" s="16">
        <f>SUM(L62:L65)</f>
        <v>0</v>
      </c>
      <c r="M61" s="16">
        <f>SUM(M62:M65)</f>
        <v>17390.309999999998</v>
      </c>
      <c r="N61" s="17">
        <f t="shared" si="14"/>
        <v>0.96321436887558709</v>
      </c>
      <c r="O61" s="15" t="s">
        <v>318</v>
      </c>
      <c r="P61" s="16">
        <f>SUM(P62:P65)</f>
        <v>524495.98</v>
      </c>
      <c r="Q61" s="16">
        <f>SUM(Q62:Q65)</f>
        <v>472747.36</v>
      </c>
      <c r="R61" s="16">
        <f>SUM(R62:R65)</f>
        <v>51748.62</v>
      </c>
      <c r="S61" s="15" t="s">
        <v>318</v>
      </c>
      <c r="T61" s="16">
        <f t="shared" ref="T61:Y61" si="19">SUM(T62:T65)</f>
        <v>472747.36</v>
      </c>
      <c r="U61" s="16">
        <f t="shared" si="19"/>
        <v>455357.04999999993</v>
      </c>
      <c r="V61" s="16">
        <f t="shared" si="19"/>
        <v>0</v>
      </c>
      <c r="W61" s="16">
        <f t="shared" si="19"/>
        <v>0</v>
      </c>
      <c r="X61" s="16">
        <f t="shared" si="19"/>
        <v>455357.04999999993</v>
      </c>
      <c r="Y61" s="16">
        <f t="shared" si="19"/>
        <v>17390.310000000005</v>
      </c>
      <c r="Z61" s="17">
        <f t="shared" si="16"/>
        <v>3.6785631124412847E-2</v>
      </c>
      <c r="AA61" s="16"/>
    </row>
    <row r="62" spans="1:27" hidden="1" outlineLevel="1" x14ac:dyDescent="0.25">
      <c r="A62" t="s">
        <v>318</v>
      </c>
      <c r="B62" s="8" t="s">
        <v>318</v>
      </c>
      <c r="C62" s="8" t="s">
        <v>95</v>
      </c>
      <c r="D62" s="9">
        <v>30354.17</v>
      </c>
      <c r="E62" s="9">
        <v>31279.11</v>
      </c>
      <c r="F62" s="9">
        <v>0</v>
      </c>
      <c r="G62" s="9">
        <v>924.94</v>
      </c>
      <c r="H62" s="7">
        <f t="shared" si="13"/>
        <v>0.97042946554425613</v>
      </c>
      <c r="I62" s="8" t="s">
        <v>318</v>
      </c>
      <c r="J62" s="9">
        <v>350470.61</v>
      </c>
      <c r="K62" s="9">
        <v>361022.68</v>
      </c>
      <c r="L62" s="9">
        <v>0</v>
      </c>
      <c r="M62" s="9">
        <v>10552.07</v>
      </c>
      <c r="N62" s="7">
        <f t="shared" si="14"/>
        <v>0.97077172547719159</v>
      </c>
      <c r="O62" s="8" t="s">
        <v>318</v>
      </c>
      <c r="P62" s="9">
        <v>392699.28</v>
      </c>
      <c r="Q62" s="9">
        <v>361022.68</v>
      </c>
      <c r="R62" s="9">
        <v>31676.6</v>
      </c>
      <c r="S62" s="8" t="s">
        <v>318</v>
      </c>
      <c r="T62" s="9">
        <v>361022.68</v>
      </c>
      <c r="U62" s="9">
        <v>350470.61</v>
      </c>
      <c r="V62" s="8" t="s">
        <v>318</v>
      </c>
      <c r="W62" s="9">
        <v>0</v>
      </c>
      <c r="X62" s="9">
        <f>U62+IF(V62 = "", 0, V62)+W62</f>
        <v>350470.61</v>
      </c>
      <c r="Y62" s="9">
        <f>T62-X62</f>
        <v>10552.070000000007</v>
      </c>
      <c r="Z62" s="7">
        <f t="shared" si="16"/>
        <v>2.9228274522808392E-2</v>
      </c>
      <c r="AA62" s="8" t="s">
        <v>318</v>
      </c>
    </row>
    <row r="63" spans="1:27" hidden="1" outlineLevel="1" x14ac:dyDescent="0.25">
      <c r="A63" t="s">
        <v>318</v>
      </c>
      <c r="B63" s="8" t="s">
        <v>318</v>
      </c>
      <c r="C63" s="8" t="s">
        <v>96</v>
      </c>
      <c r="D63" s="9">
        <v>0</v>
      </c>
      <c r="E63" s="9">
        <v>0</v>
      </c>
      <c r="F63" s="9">
        <v>0</v>
      </c>
      <c r="G63" s="9">
        <v>0</v>
      </c>
      <c r="H63" s="7">
        <f t="shared" si="13"/>
        <v>0</v>
      </c>
      <c r="I63" s="8" t="s">
        <v>318</v>
      </c>
      <c r="J63" s="9">
        <v>437.37</v>
      </c>
      <c r="K63" s="9">
        <v>0</v>
      </c>
      <c r="L63" s="9">
        <v>0</v>
      </c>
      <c r="M63" s="9">
        <v>-437.37</v>
      </c>
      <c r="N63" s="7">
        <f t="shared" si="14"/>
        <v>0</v>
      </c>
      <c r="O63" s="8" t="s">
        <v>318</v>
      </c>
      <c r="P63" s="9">
        <v>0</v>
      </c>
      <c r="Q63" s="9">
        <v>0</v>
      </c>
      <c r="R63" s="9">
        <v>0</v>
      </c>
      <c r="S63" s="8" t="s">
        <v>318</v>
      </c>
      <c r="T63" s="9">
        <v>0</v>
      </c>
      <c r="U63" s="9">
        <v>437.37</v>
      </c>
      <c r="V63" s="8" t="s">
        <v>318</v>
      </c>
      <c r="W63" s="9">
        <v>0</v>
      </c>
      <c r="X63" s="9">
        <f>U63+IF(V63 = "", 0, V63)+W63</f>
        <v>437.37</v>
      </c>
      <c r="Y63" s="9">
        <f>T63-X63</f>
        <v>-437.37</v>
      </c>
      <c r="Z63" s="7">
        <f t="shared" si="16"/>
        <v>0</v>
      </c>
      <c r="AA63" s="8" t="s">
        <v>318</v>
      </c>
    </row>
    <row r="64" spans="1:27" hidden="1" outlineLevel="1" x14ac:dyDescent="0.25">
      <c r="A64" t="s">
        <v>318</v>
      </c>
      <c r="B64" s="8" t="s">
        <v>318</v>
      </c>
      <c r="C64" s="8" t="s">
        <v>97</v>
      </c>
      <c r="D64" s="9">
        <v>2942.56</v>
      </c>
      <c r="E64" s="9">
        <v>3271.02</v>
      </c>
      <c r="F64" s="9">
        <v>0</v>
      </c>
      <c r="G64" s="9">
        <v>328.46</v>
      </c>
      <c r="H64" s="7">
        <f t="shared" si="13"/>
        <v>0.89958483897989006</v>
      </c>
      <c r="I64" s="8" t="s">
        <v>318</v>
      </c>
      <c r="J64" s="9">
        <v>36688.92</v>
      </c>
      <c r="K64" s="9">
        <v>38718.699999999997</v>
      </c>
      <c r="L64" s="9">
        <v>0</v>
      </c>
      <c r="M64" s="9">
        <v>2029.78</v>
      </c>
      <c r="N64" s="7">
        <f t="shared" si="14"/>
        <v>0.94757623577237871</v>
      </c>
      <c r="O64" s="8" t="s">
        <v>318</v>
      </c>
      <c r="P64" s="9">
        <v>42987.79</v>
      </c>
      <c r="Q64" s="9">
        <v>38718.699999999997</v>
      </c>
      <c r="R64" s="9">
        <v>4269.09</v>
      </c>
      <c r="S64" s="8" t="s">
        <v>318</v>
      </c>
      <c r="T64" s="9">
        <v>38718.699999999997</v>
      </c>
      <c r="U64" s="9">
        <v>36688.92</v>
      </c>
      <c r="V64" s="8" t="s">
        <v>318</v>
      </c>
      <c r="W64" s="9">
        <v>0</v>
      </c>
      <c r="X64" s="9">
        <f>U64+IF(V64 = "", 0, V64)+W64</f>
        <v>36688.92</v>
      </c>
      <c r="Y64" s="9">
        <f>T64-X64</f>
        <v>2029.7799999999988</v>
      </c>
      <c r="Z64" s="7">
        <f t="shared" si="16"/>
        <v>5.2423764227621253E-2</v>
      </c>
      <c r="AA64" s="8" t="s">
        <v>318</v>
      </c>
    </row>
    <row r="65" spans="1:27" hidden="1" outlineLevel="1" x14ac:dyDescent="0.25">
      <c r="A65" t="s">
        <v>318</v>
      </c>
      <c r="B65" s="8" t="s">
        <v>318</v>
      </c>
      <c r="C65" s="8" t="s">
        <v>98</v>
      </c>
      <c r="D65" s="9">
        <v>4414.18</v>
      </c>
      <c r="E65" s="9">
        <v>5004.66</v>
      </c>
      <c r="F65" s="9">
        <v>0</v>
      </c>
      <c r="G65" s="9">
        <v>590.48</v>
      </c>
      <c r="H65" s="7">
        <f t="shared" si="13"/>
        <v>0.8820139629864967</v>
      </c>
      <c r="I65" s="8" t="s">
        <v>318</v>
      </c>
      <c r="J65" s="9">
        <v>67760.149999999994</v>
      </c>
      <c r="K65" s="9">
        <v>73005.98</v>
      </c>
      <c r="L65" s="9">
        <v>0</v>
      </c>
      <c r="M65" s="9">
        <v>5245.83</v>
      </c>
      <c r="N65" s="7">
        <f t="shared" si="14"/>
        <v>0.92814520125611621</v>
      </c>
      <c r="O65" s="8" t="s">
        <v>318</v>
      </c>
      <c r="P65" s="9">
        <v>88808.91</v>
      </c>
      <c r="Q65" s="9">
        <v>73005.98</v>
      </c>
      <c r="R65" s="9">
        <v>15802.93</v>
      </c>
      <c r="S65" s="8" t="s">
        <v>318</v>
      </c>
      <c r="T65" s="9">
        <v>73005.98</v>
      </c>
      <c r="U65" s="9">
        <v>67760.149999999994</v>
      </c>
      <c r="V65" s="8" t="s">
        <v>318</v>
      </c>
      <c r="W65" s="9">
        <v>0</v>
      </c>
      <c r="X65" s="9">
        <f>U65+IF(V65 = "", 0, V65)+W65</f>
        <v>67760.149999999994</v>
      </c>
      <c r="Y65" s="9">
        <f>T65-X65</f>
        <v>5245.8300000000017</v>
      </c>
      <c r="Z65" s="7">
        <f t="shared" si="16"/>
        <v>7.1854798743883744E-2</v>
      </c>
      <c r="AA65" s="8" t="s">
        <v>318</v>
      </c>
    </row>
    <row r="66" spans="1:27" collapsed="1" x14ac:dyDescent="0.25">
      <c r="A66" t="s">
        <v>318</v>
      </c>
      <c r="B66" s="25" t="s">
        <v>107</v>
      </c>
      <c r="C66" s="25"/>
      <c r="D66" s="16">
        <f>SUM(D67:D70)</f>
        <v>9317.86</v>
      </c>
      <c r="E66" s="16">
        <f>SUM(E67:E70)</f>
        <v>8714.2100000000009</v>
      </c>
      <c r="F66" s="16">
        <f>SUM(F67:F70)</f>
        <v>0</v>
      </c>
      <c r="G66" s="16">
        <f>SUM(G67:G70)</f>
        <v>-603.65000000000009</v>
      </c>
      <c r="H66" s="17">
        <f t="shared" si="13"/>
        <v>1.0692719133461324</v>
      </c>
      <c r="I66" s="15" t="s">
        <v>318</v>
      </c>
      <c r="J66" s="16">
        <f>SUM(J67:J70)</f>
        <v>114199.53</v>
      </c>
      <c r="K66" s="16">
        <f>SUM(K67:K70)</f>
        <v>106477.54000000001</v>
      </c>
      <c r="L66" s="16">
        <f>SUM(L67:L70)</f>
        <v>0</v>
      </c>
      <c r="M66" s="16">
        <f>SUM(M67:M70)</f>
        <v>-7721.9900000000007</v>
      </c>
      <c r="N66" s="17">
        <f t="shared" si="14"/>
        <v>1.0725222427189809</v>
      </c>
      <c r="O66" s="15" t="s">
        <v>318</v>
      </c>
      <c r="P66" s="16">
        <f>SUM(P67:P70)</f>
        <v>108970.05</v>
      </c>
      <c r="Q66" s="16">
        <f>SUM(Q67:Q70)</f>
        <v>106477.54000000001</v>
      </c>
      <c r="R66" s="16">
        <f>SUM(R67:R70)</f>
        <v>2492.5100000000002</v>
      </c>
      <c r="S66" s="15" t="s">
        <v>318</v>
      </c>
      <c r="T66" s="16">
        <f t="shared" ref="T66:Y66" si="20">SUM(T67:T70)</f>
        <v>106477.54000000001</v>
      </c>
      <c r="U66" s="16">
        <f t="shared" si="20"/>
        <v>114199.53</v>
      </c>
      <c r="V66" s="16">
        <f t="shared" si="20"/>
        <v>0</v>
      </c>
      <c r="W66" s="16">
        <f t="shared" si="20"/>
        <v>0</v>
      </c>
      <c r="X66" s="16">
        <f t="shared" si="20"/>
        <v>114199.53</v>
      </c>
      <c r="Y66" s="16">
        <f t="shared" si="20"/>
        <v>-7721.99</v>
      </c>
      <c r="Z66" s="17">
        <f t="shared" si="16"/>
        <v>-7.2522242718980917E-2</v>
      </c>
      <c r="AA66" s="16"/>
    </row>
    <row r="67" spans="1:27" hidden="1" outlineLevel="1" x14ac:dyDescent="0.25">
      <c r="A67" t="s">
        <v>318</v>
      </c>
      <c r="B67" s="8" t="s">
        <v>318</v>
      </c>
      <c r="C67" s="8" t="s">
        <v>108</v>
      </c>
      <c r="D67" s="9">
        <v>6577.08</v>
      </c>
      <c r="E67" s="9">
        <v>7877.65</v>
      </c>
      <c r="F67" s="9">
        <v>0</v>
      </c>
      <c r="G67" s="9">
        <v>1300.57</v>
      </c>
      <c r="H67" s="7">
        <f t="shared" si="13"/>
        <v>0.83490381014642689</v>
      </c>
      <c r="I67" s="8" t="s">
        <v>318</v>
      </c>
      <c r="J67" s="9">
        <v>79268.240000000005</v>
      </c>
      <c r="K67" s="9">
        <v>94540.6</v>
      </c>
      <c r="L67" s="9">
        <v>0</v>
      </c>
      <c r="M67" s="9">
        <v>15272.36</v>
      </c>
      <c r="N67" s="7">
        <f t="shared" si="14"/>
        <v>0.83845712847178888</v>
      </c>
      <c r="O67" s="8" t="s">
        <v>318</v>
      </c>
      <c r="P67" s="9">
        <v>94870.25</v>
      </c>
      <c r="Q67" s="9">
        <v>94540.6</v>
      </c>
      <c r="R67" s="9">
        <v>329.65</v>
      </c>
      <c r="S67" s="8" t="s">
        <v>318</v>
      </c>
      <c r="T67" s="9">
        <v>94540.6</v>
      </c>
      <c r="U67" s="9">
        <v>79268.240000000005</v>
      </c>
      <c r="V67" s="8" t="s">
        <v>318</v>
      </c>
      <c r="W67" s="9">
        <v>0</v>
      </c>
      <c r="X67" s="9">
        <f>U67+IF(V67 = "", 0, V67)+W67</f>
        <v>79268.240000000005</v>
      </c>
      <c r="Y67" s="9">
        <f>T67-X67</f>
        <v>15272.36</v>
      </c>
      <c r="Z67" s="7">
        <f t="shared" si="16"/>
        <v>0.16154287152821115</v>
      </c>
      <c r="AA67" s="8" t="s">
        <v>318</v>
      </c>
    </row>
    <row r="68" spans="1:27" hidden="1" outlineLevel="1" x14ac:dyDescent="0.25">
      <c r="A68" t="s">
        <v>318</v>
      </c>
      <c r="B68" s="8" t="s">
        <v>318</v>
      </c>
      <c r="C68" s="8" t="s">
        <v>109</v>
      </c>
      <c r="D68" s="9">
        <v>679.04</v>
      </c>
      <c r="E68" s="9">
        <v>0</v>
      </c>
      <c r="F68" s="9">
        <v>0</v>
      </c>
      <c r="G68" s="9">
        <v>-679.04</v>
      </c>
      <c r="H68" s="7">
        <f t="shared" si="13"/>
        <v>0</v>
      </c>
      <c r="I68" s="8" t="s">
        <v>318</v>
      </c>
      <c r="J68" s="9">
        <v>6709.04</v>
      </c>
      <c r="K68" s="9">
        <v>0</v>
      </c>
      <c r="L68" s="9">
        <v>0</v>
      </c>
      <c r="M68" s="9">
        <v>-6709.04</v>
      </c>
      <c r="N68" s="7">
        <f t="shared" si="14"/>
        <v>0</v>
      </c>
      <c r="O68" s="8" t="s">
        <v>318</v>
      </c>
      <c r="P68" s="9">
        <v>0</v>
      </c>
      <c r="Q68" s="9">
        <v>0</v>
      </c>
      <c r="R68" s="9">
        <v>0</v>
      </c>
      <c r="S68" s="8" t="s">
        <v>318</v>
      </c>
      <c r="T68" s="9">
        <v>0</v>
      </c>
      <c r="U68" s="9">
        <v>6709.04</v>
      </c>
      <c r="V68" s="8" t="s">
        <v>318</v>
      </c>
      <c r="W68" s="9">
        <v>0</v>
      </c>
      <c r="X68" s="9">
        <f>U68+IF(V68 = "", 0, V68)+W68</f>
        <v>6709.04</v>
      </c>
      <c r="Y68" s="9">
        <f>T68-X68</f>
        <v>-6709.04</v>
      </c>
      <c r="Z68" s="7">
        <f t="shared" si="16"/>
        <v>0</v>
      </c>
      <c r="AA68" s="8" t="s">
        <v>318</v>
      </c>
    </row>
    <row r="69" spans="1:27" hidden="1" outlineLevel="1" x14ac:dyDescent="0.25">
      <c r="A69" t="s">
        <v>318</v>
      </c>
      <c r="B69" s="8" t="s">
        <v>318</v>
      </c>
      <c r="C69" s="8" t="s">
        <v>110</v>
      </c>
      <c r="D69" s="9">
        <v>900.76</v>
      </c>
      <c r="E69" s="9">
        <v>372.53</v>
      </c>
      <c r="F69" s="9">
        <v>0</v>
      </c>
      <c r="G69" s="9">
        <v>-528.23</v>
      </c>
      <c r="H69" s="7">
        <f t="shared" si="13"/>
        <v>2.4179529165436344</v>
      </c>
      <c r="I69" s="8" t="s">
        <v>318</v>
      </c>
      <c r="J69" s="9">
        <v>10633.89</v>
      </c>
      <c r="K69" s="9">
        <v>4600.17</v>
      </c>
      <c r="L69" s="9">
        <v>0</v>
      </c>
      <c r="M69" s="9">
        <v>-6033.72</v>
      </c>
      <c r="N69" s="7">
        <f t="shared" si="14"/>
        <v>2.3116297875948062</v>
      </c>
      <c r="O69" s="8" t="s">
        <v>318</v>
      </c>
      <c r="P69" s="9">
        <v>5005.74</v>
      </c>
      <c r="Q69" s="9">
        <v>4600.17</v>
      </c>
      <c r="R69" s="9">
        <v>405.57</v>
      </c>
      <c r="S69" s="8" t="s">
        <v>318</v>
      </c>
      <c r="T69" s="9">
        <v>4600.17</v>
      </c>
      <c r="U69" s="9">
        <v>10633.89</v>
      </c>
      <c r="V69" s="8" t="s">
        <v>318</v>
      </c>
      <c r="W69" s="9">
        <v>0</v>
      </c>
      <c r="X69" s="9">
        <f>U69+IF(V69 = "", 0, V69)+W69</f>
        <v>10633.89</v>
      </c>
      <c r="Y69" s="9">
        <f>T69-X69</f>
        <v>-6033.7199999999993</v>
      </c>
      <c r="Z69" s="7">
        <f t="shared" si="16"/>
        <v>-1.3116297875948062</v>
      </c>
      <c r="AA69" s="8" t="s">
        <v>318</v>
      </c>
    </row>
    <row r="70" spans="1:27" hidden="1" outlineLevel="1" x14ac:dyDescent="0.25">
      <c r="A70" t="s">
        <v>318</v>
      </c>
      <c r="B70" s="8" t="s">
        <v>318</v>
      </c>
      <c r="C70" s="8" t="s">
        <v>111</v>
      </c>
      <c r="D70" s="9">
        <v>1160.98</v>
      </c>
      <c r="E70" s="9">
        <v>464.03</v>
      </c>
      <c r="F70" s="9">
        <v>0</v>
      </c>
      <c r="G70" s="9">
        <v>-696.95</v>
      </c>
      <c r="H70" s="7">
        <f t="shared" si="13"/>
        <v>2.5019503049371812</v>
      </c>
      <c r="I70" s="8" t="s">
        <v>318</v>
      </c>
      <c r="J70" s="9">
        <v>17588.36</v>
      </c>
      <c r="K70" s="9">
        <v>7336.77</v>
      </c>
      <c r="L70" s="9">
        <v>0</v>
      </c>
      <c r="M70" s="9">
        <v>-10251.59</v>
      </c>
      <c r="N70" s="7">
        <f t="shared" si="14"/>
        <v>2.3972892703464876</v>
      </c>
      <c r="O70" s="8" t="s">
        <v>318</v>
      </c>
      <c r="P70" s="9">
        <v>9094.06</v>
      </c>
      <c r="Q70" s="9">
        <v>7336.77</v>
      </c>
      <c r="R70" s="9">
        <v>1757.29</v>
      </c>
      <c r="S70" s="8" t="s">
        <v>318</v>
      </c>
      <c r="T70" s="9">
        <v>7336.77</v>
      </c>
      <c r="U70" s="9">
        <v>17588.36</v>
      </c>
      <c r="V70" s="8" t="s">
        <v>318</v>
      </c>
      <c r="W70" s="9">
        <v>0</v>
      </c>
      <c r="X70" s="9">
        <f>U70+IF(V70 = "", 0, V70)+W70</f>
        <v>17588.36</v>
      </c>
      <c r="Y70" s="9">
        <f>T70-X70</f>
        <v>-10251.59</v>
      </c>
      <c r="Z70" s="7">
        <f t="shared" si="16"/>
        <v>-1.3972892703464876</v>
      </c>
      <c r="AA70" s="8" t="s">
        <v>318</v>
      </c>
    </row>
    <row r="71" spans="1:27" collapsed="1" x14ac:dyDescent="0.25">
      <c r="A71" t="s">
        <v>318</v>
      </c>
      <c r="B71" s="25" t="s">
        <v>112</v>
      </c>
      <c r="C71" s="25"/>
      <c r="D71" s="16">
        <f>SUM(D72:D79)</f>
        <v>11457.01</v>
      </c>
      <c r="E71" s="16">
        <f>SUM(E72:E79)</f>
        <v>12608.61</v>
      </c>
      <c r="F71" s="16">
        <f>SUM(F72:F79)</f>
        <v>0</v>
      </c>
      <c r="G71" s="16">
        <f>SUM(G72:G79)</f>
        <v>1151.6000000000001</v>
      </c>
      <c r="H71" s="17">
        <f t="shared" si="13"/>
        <v>0.90866558645243212</v>
      </c>
      <c r="I71" s="15" t="s">
        <v>318</v>
      </c>
      <c r="J71" s="16">
        <f>SUM(J72:J79)</f>
        <v>139191.91</v>
      </c>
      <c r="K71" s="16">
        <f>SUM(K72:K79)</f>
        <v>140551.81</v>
      </c>
      <c r="L71" s="16">
        <f>SUM(L72:L79)</f>
        <v>0</v>
      </c>
      <c r="M71" s="16">
        <f>SUM(M72:M79)</f>
        <v>1359.8999999999999</v>
      </c>
      <c r="N71" s="17">
        <f t="shared" si="14"/>
        <v>0.99032456430123528</v>
      </c>
      <c r="O71" s="15" t="s">
        <v>318</v>
      </c>
      <c r="P71" s="16">
        <f>SUM(P72:P79)</f>
        <v>131851.28</v>
      </c>
      <c r="Q71" s="16">
        <f>SUM(Q72:Q79)</f>
        <v>140551.81</v>
      </c>
      <c r="R71" s="16">
        <f>SUM(R72:R79)</f>
        <v>-8700.5300000000007</v>
      </c>
      <c r="S71" s="15" t="s">
        <v>318</v>
      </c>
      <c r="T71" s="16">
        <f t="shared" ref="T71:Y71" si="21">SUM(T72:T79)</f>
        <v>140551.81</v>
      </c>
      <c r="U71" s="16">
        <f t="shared" si="21"/>
        <v>139191.91</v>
      </c>
      <c r="V71" s="16">
        <f t="shared" si="21"/>
        <v>0</v>
      </c>
      <c r="W71" s="16">
        <f t="shared" si="21"/>
        <v>0</v>
      </c>
      <c r="X71" s="16">
        <f t="shared" si="21"/>
        <v>139191.91</v>
      </c>
      <c r="Y71" s="16">
        <f t="shared" si="21"/>
        <v>1359.9000000000015</v>
      </c>
      <c r="Z71" s="17">
        <f t="shared" si="16"/>
        <v>9.6754356987647575E-3</v>
      </c>
      <c r="AA71" s="16"/>
    </row>
    <row r="72" spans="1:27" hidden="1" outlineLevel="1" x14ac:dyDescent="0.25">
      <c r="A72" t="s">
        <v>318</v>
      </c>
      <c r="B72" s="8" t="s">
        <v>318</v>
      </c>
      <c r="C72" s="8" t="s">
        <v>113</v>
      </c>
      <c r="D72" s="9">
        <v>4805</v>
      </c>
      <c r="E72" s="9">
        <v>4965.6000000000004</v>
      </c>
      <c r="F72" s="9">
        <v>0</v>
      </c>
      <c r="G72" s="9">
        <v>160.6</v>
      </c>
      <c r="H72" s="7">
        <f t="shared" si="13"/>
        <v>0.96765748348638625</v>
      </c>
      <c r="I72" s="8" t="s">
        <v>318</v>
      </c>
      <c r="J72" s="9">
        <v>55224.29</v>
      </c>
      <c r="K72" s="9">
        <v>55801.72</v>
      </c>
      <c r="L72" s="9">
        <v>0</v>
      </c>
      <c r="M72" s="9">
        <v>577.42999999999995</v>
      </c>
      <c r="N72" s="7">
        <f t="shared" si="14"/>
        <v>0.98965211108188067</v>
      </c>
      <c r="O72" s="8" t="s">
        <v>318</v>
      </c>
      <c r="P72" s="9">
        <v>49390.89</v>
      </c>
      <c r="Q72" s="9">
        <v>55801.72</v>
      </c>
      <c r="R72" s="9">
        <v>-6410.83</v>
      </c>
      <c r="S72" s="8" t="s">
        <v>318</v>
      </c>
      <c r="T72" s="9">
        <v>55801.72</v>
      </c>
      <c r="U72" s="9">
        <v>55224.29</v>
      </c>
      <c r="V72" s="8" t="s">
        <v>318</v>
      </c>
      <c r="W72" s="9">
        <v>0</v>
      </c>
      <c r="X72" s="9">
        <f t="shared" ref="X72:X79" si="22">U72+IF(V72 = "", 0, V72)+W72</f>
        <v>55224.29</v>
      </c>
      <c r="Y72" s="9">
        <f t="shared" ref="Y72:Y79" si="23">T72-X72</f>
        <v>577.43000000000029</v>
      </c>
      <c r="Z72" s="7">
        <f t="shared" si="16"/>
        <v>1.0347888918119375E-2</v>
      </c>
      <c r="AA72" s="8" t="s">
        <v>318</v>
      </c>
    </row>
    <row r="73" spans="1:27" hidden="1" outlineLevel="1" x14ac:dyDescent="0.25">
      <c r="A73" t="s">
        <v>318</v>
      </c>
      <c r="B73" s="8" t="s">
        <v>318</v>
      </c>
      <c r="C73" s="8" t="s">
        <v>114</v>
      </c>
      <c r="D73" s="9">
        <v>0</v>
      </c>
      <c r="E73" s="9">
        <v>0</v>
      </c>
      <c r="F73" s="9">
        <v>0</v>
      </c>
      <c r="G73" s="9">
        <v>0</v>
      </c>
      <c r="H73" s="7">
        <f t="shared" si="13"/>
        <v>0</v>
      </c>
      <c r="I73" s="8" t="s">
        <v>318</v>
      </c>
      <c r="J73" s="9">
        <v>575.62</v>
      </c>
      <c r="K73" s="9">
        <v>0</v>
      </c>
      <c r="L73" s="9">
        <v>0</v>
      </c>
      <c r="M73" s="9">
        <v>-575.62</v>
      </c>
      <c r="N73" s="7">
        <f t="shared" si="14"/>
        <v>0</v>
      </c>
      <c r="O73" s="8" t="s">
        <v>318</v>
      </c>
      <c r="P73" s="9">
        <v>0</v>
      </c>
      <c r="Q73" s="9">
        <v>0</v>
      </c>
      <c r="R73" s="9">
        <v>0</v>
      </c>
      <c r="S73" s="8" t="s">
        <v>318</v>
      </c>
      <c r="T73" s="9">
        <v>0</v>
      </c>
      <c r="U73" s="9">
        <v>575.62</v>
      </c>
      <c r="V73" s="8" t="s">
        <v>318</v>
      </c>
      <c r="W73" s="9">
        <v>0</v>
      </c>
      <c r="X73" s="9">
        <f t="shared" si="22"/>
        <v>575.62</v>
      </c>
      <c r="Y73" s="9">
        <f t="shared" si="23"/>
        <v>-575.62</v>
      </c>
      <c r="Z73" s="7">
        <f t="shared" si="16"/>
        <v>0</v>
      </c>
      <c r="AA73" s="8" t="s">
        <v>318</v>
      </c>
    </row>
    <row r="74" spans="1:27" hidden="1" outlineLevel="1" x14ac:dyDescent="0.25">
      <c r="A74" t="s">
        <v>318</v>
      </c>
      <c r="B74" s="8" t="s">
        <v>318</v>
      </c>
      <c r="C74" s="8" t="s">
        <v>115</v>
      </c>
      <c r="D74" s="9">
        <v>595.64</v>
      </c>
      <c r="E74" s="9">
        <v>619.84</v>
      </c>
      <c r="F74" s="9">
        <v>0</v>
      </c>
      <c r="G74" s="9">
        <v>24.2</v>
      </c>
      <c r="H74" s="7">
        <f t="shared" si="13"/>
        <v>0.96095766649457914</v>
      </c>
      <c r="I74" s="8" t="s">
        <v>318</v>
      </c>
      <c r="J74" s="9">
        <v>6896.77</v>
      </c>
      <c r="K74" s="9">
        <v>6932.76</v>
      </c>
      <c r="L74" s="9">
        <v>0</v>
      </c>
      <c r="M74" s="9">
        <v>35.99</v>
      </c>
      <c r="N74" s="7">
        <f t="shared" si="14"/>
        <v>0.9948087053352489</v>
      </c>
      <c r="O74" s="8" t="s">
        <v>318</v>
      </c>
      <c r="P74" s="9">
        <v>5908.63</v>
      </c>
      <c r="Q74" s="9">
        <v>6932.76</v>
      </c>
      <c r="R74" s="9">
        <v>-1024.1300000000001</v>
      </c>
      <c r="S74" s="8" t="s">
        <v>318</v>
      </c>
      <c r="T74" s="9">
        <v>6932.76</v>
      </c>
      <c r="U74" s="9">
        <v>6896.77</v>
      </c>
      <c r="V74" s="8" t="s">
        <v>318</v>
      </c>
      <c r="W74" s="9">
        <v>0</v>
      </c>
      <c r="X74" s="9">
        <f t="shared" si="22"/>
        <v>6896.77</v>
      </c>
      <c r="Y74" s="9">
        <f t="shared" si="23"/>
        <v>35.989999999999782</v>
      </c>
      <c r="Z74" s="7">
        <f t="shared" si="16"/>
        <v>5.1912946647510918E-3</v>
      </c>
      <c r="AA74" s="8" t="s">
        <v>318</v>
      </c>
    </row>
    <row r="75" spans="1:27" hidden="1" outlineLevel="1" x14ac:dyDescent="0.25">
      <c r="A75" t="s">
        <v>318</v>
      </c>
      <c r="B75" s="8" t="s">
        <v>318</v>
      </c>
      <c r="C75" s="8" t="s">
        <v>116</v>
      </c>
      <c r="D75" s="9">
        <v>768.8</v>
      </c>
      <c r="E75" s="9">
        <v>794.5</v>
      </c>
      <c r="F75" s="9">
        <v>0</v>
      </c>
      <c r="G75" s="9">
        <v>25.7</v>
      </c>
      <c r="H75" s="7">
        <f t="shared" si="13"/>
        <v>0.96765261170547512</v>
      </c>
      <c r="I75" s="8" t="s">
        <v>318</v>
      </c>
      <c r="J75" s="9">
        <v>11182.47</v>
      </c>
      <c r="K75" s="9">
        <v>11313.25</v>
      </c>
      <c r="L75" s="9">
        <v>0</v>
      </c>
      <c r="M75" s="9">
        <v>130.78</v>
      </c>
      <c r="N75" s="7">
        <f t="shared" si="14"/>
        <v>0.98844010341855781</v>
      </c>
      <c r="O75" s="8" t="s">
        <v>318</v>
      </c>
      <c r="P75" s="9">
        <v>11705.64</v>
      </c>
      <c r="Q75" s="9">
        <v>11313.25</v>
      </c>
      <c r="R75" s="9">
        <v>392.39</v>
      </c>
      <c r="S75" s="8" t="s">
        <v>318</v>
      </c>
      <c r="T75" s="9">
        <v>11313.25</v>
      </c>
      <c r="U75" s="9">
        <v>11182.47</v>
      </c>
      <c r="V75" s="8" t="s">
        <v>318</v>
      </c>
      <c r="W75" s="9">
        <v>0</v>
      </c>
      <c r="X75" s="9">
        <f t="shared" si="22"/>
        <v>11182.47</v>
      </c>
      <c r="Y75" s="9">
        <f t="shared" si="23"/>
        <v>130.78000000000065</v>
      </c>
      <c r="Z75" s="7">
        <f t="shared" si="16"/>
        <v>1.1559896581442172E-2</v>
      </c>
      <c r="AA75" s="8" t="s">
        <v>318</v>
      </c>
    </row>
    <row r="76" spans="1:27" hidden="1" outlineLevel="1" x14ac:dyDescent="0.25">
      <c r="A76" t="s">
        <v>318</v>
      </c>
      <c r="B76" s="8" t="s">
        <v>318</v>
      </c>
      <c r="C76" s="8" t="s">
        <v>117</v>
      </c>
      <c r="D76" s="9">
        <v>4447.76</v>
      </c>
      <c r="E76" s="9">
        <v>5155.8500000000004</v>
      </c>
      <c r="F76" s="9">
        <v>0</v>
      </c>
      <c r="G76" s="9">
        <v>708.09</v>
      </c>
      <c r="H76" s="7">
        <f t="shared" si="13"/>
        <v>0.86266280050816058</v>
      </c>
      <c r="I76" s="8" t="s">
        <v>318</v>
      </c>
      <c r="J76" s="9">
        <v>53154.77</v>
      </c>
      <c r="K76" s="9">
        <v>53944.92</v>
      </c>
      <c r="L76" s="9">
        <v>0</v>
      </c>
      <c r="M76" s="9">
        <v>790.15</v>
      </c>
      <c r="N76" s="7">
        <f t="shared" si="14"/>
        <v>0.98535265229793645</v>
      </c>
      <c r="O76" s="8" t="s">
        <v>318</v>
      </c>
      <c r="P76" s="9">
        <v>51796.22</v>
      </c>
      <c r="Q76" s="9">
        <v>53944.92</v>
      </c>
      <c r="R76" s="9">
        <v>-2148.6999999999998</v>
      </c>
      <c r="S76" s="8" t="s">
        <v>318</v>
      </c>
      <c r="T76" s="9">
        <v>53944.92</v>
      </c>
      <c r="U76" s="9">
        <v>53154.77</v>
      </c>
      <c r="V76" s="8" t="s">
        <v>318</v>
      </c>
      <c r="W76" s="9">
        <v>0</v>
      </c>
      <c r="X76" s="9">
        <f t="shared" si="22"/>
        <v>53154.77</v>
      </c>
      <c r="Y76" s="9">
        <f t="shared" si="23"/>
        <v>790.15000000000146</v>
      </c>
      <c r="Z76" s="7">
        <f t="shared" si="16"/>
        <v>1.4647347702063539E-2</v>
      </c>
      <c r="AA76" s="8" t="s">
        <v>318</v>
      </c>
    </row>
    <row r="77" spans="1:27" hidden="1" outlineLevel="1" x14ac:dyDescent="0.25">
      <c r="A77" t="s">
        <v>318</v>
      </c>
      <c r="B77" s="8" t="s">
        <v>318</v>
      </c>
      <c r="C77" s="8" t="s">
        <v>118</v>
      </c>
      <c r="D77" s="9">
        <v>73.88</v>
      </c>
      <c r="E77" s="9">
        <v>0</v>
      </c>
      <c r="F77" s="9">
        <v>0</v>
      </c>
      <c r="G77" s="9">
        <v>-73.88</v>
      </c>
      <c r="H77" s="7">
        <f t="shared" si="13"/>
        <v>0</v>
      </c>
      <c r="I77" s="8" t="s">
        <v>318</v>
      </c>
      <c r="J77" s="9">
        <v>1372.39</v>
      </c>
      <c r="K77" s="9">
        <v>0</v>
      </c>
      <c r="L77" s="9">
        <v>0</v>
      </c>
      <c r="M77" s="9">
        <v>-1372.39</v>
      </c>
      <c r="N77" s="7">
        <f t="shared" si="14"/>
        <v>0</v>
      </c>
      <c r="O77" s="8" t="s">
        <v>318</v>
      </c>
      <c r="P77" s="9">
        <v>0</v>
      </c>
      <c r="Q77" s="9">
        <v>0</v>
      </c>
      <c r="R77" s="9">
        <v>0</v>
      </c>
      <c r="S77" s="8" t="s">
        <v>318</v>
      </c>
      <c r="T77" s="9">
        <v>0</v>
      </c>
      <c r="U77" s="9">
        <v>1372.39</v>
      </c>
      <c r="V77" s="8" t="s">
        <v>318</v>
      </c>
      <c r="W77" s="9">
        <v>0</v>
      </c>
      <c r="X77" s="9">
        <f t="shared" si="22"/>
        <v>1372.39</v>
      </c>
      <c r="Y77" s="9">
        <f t="shared" si="23"/>
        <v>-1372.39</v>
      </c>
      <c r="Z77" s="7">
        <f t="shared" si="16"/>
        <v>0</v>
      </c>
      <c r="AA77" s="8" t="s">
        <v>318</v>
      </c>
    </row>
    <row r="78" spans="1:27" hidden="1" outlineLevel="1" x14ac:dyDescent="0.25">
      <c r="A78" t="s">
        <v>318</v>
      </c>
      <c r="B78" s="8" t="s">
        <v>318</v>
      </c>
      <c r="C78" s="8" t="s">
        <v>119</v>
      </c>
      <c r="D78" s="9">
        <v>270.48</v>
      </c>
      <c r="E78" s="9">
        <v>366.09</v>
      </c>
      <c r="F78" s="9">
        <v>0</v>
      </c>
      <c r="G78" s="9">
        <v>95.61</v>
      </c>
      <c r="H78" s="7">
        <f t="shared" si="13"/>
        <v>0.73883471277554713</v>
      </c>
      <c r="I78" s="8" t="s">
        <v>318</v>
      </c>
      <c r="J78" s="9">
        <v>3296.52</v>
      </c>
      <c r="K78" s="9">
        <v>3330.19</v>
      </c>
      <c r="L78" s="9">
        <v>0</v>
      </c>
      <c r="M78" s="9">
        <v>33.67</v>
      </c>
      <c r="N78" s="7">
        <f t="shared" si="14"/>
        <v>0.9898894657662175</v>
      </c>
      <c r="O78" s="8" t="s">
        <v>318</v>
      </c>
      <c r="P78" s="9">
        <v>2833.53</v>
      </c>
      <c r="Q78" s="9">
        <v>3330.19</v>
      </c>
      <c r="R78" s="9">
        <v>-496.66</v>
      </c>
      <c r="S78" s="8" t="s">
        <v>318</v>
      </c>
      <c r="T78" s="9">
        <v>3330.19</v>
      </c>
      <c r="U78" s="9">
        <v>3296.52</v>
      </c>
      <c r="V78" s="8" t="s">
        <v>318</v>
      </c>
      <c r="W78" s="9">
        <v>0</v>
      </c>
      <c r="X78" s="9">
        <f t="shared" si="22"/>
        <v>3296.52</v>
      </c>
      <c r="Y78" s="9">
        <f t="shared" si="23"/>
        <v>33.670000000000073</v>
      </c>
      <c r="Z78" s="7">
        <f t="shared" si="16"/>
        <v>1.0110534233782479E-2</v>
      </c>
      <c r="AA78" s="8" t="s">
        <v>318</v>
      </c>
    </row>
    <row r="79" spans="1:27" hidden="1" outlineLevel="1" x14ac:dyDescent="0.25">
      <c r="A79" t="s">
        <v>318</v>
      </c>
      <c r="B79" s="8" t="s">
        <v>318</v>
      </c>
      <c r="C79" s="8" t="s">
        <v>120</v>
      </c>
      <c r="D79" s="9">
        <v>495.45</v>
      </c>
      <c r="E79" s="9">
        <v>706.73</v>
      </c>
      <c r="F79" s="9">
        <v>0</v>
      </c>
      <c r="G79" s="9">
        <v>211.28</v>
      </c>
      <c r="H79" s="7">
        <f t="shared" si="13"/>
        <v>0.70104566100207999</v>
      </c>
      <c r="I79" s="8" t="s">
        <v>318</v>
      </c>
      <c r="J79" s="9">
        <v>7489.08</v>
      </c>
      <c r="K79" s="9">
        <v>9228.9699999999993</v>
      </c>
      <c r="L79" s="9">
        <v>0</v>
      </c>
      <c r="M79" s="9">
        <v>1739.89</v>
      </c>
      <c r="N79" s="7">
        <f t="shared" si="14"/>
        <v>0.81147517003522607</v>
      </c>
      <c r="O79" s="8" t="s">
        <v>318</v>
      </c>
      <c r="P79" s="9">
        <v>10216.370000000001</v>
      </c>
      <c r="Q79" s="9">
        <v>9228.9699999999993</v>
      </c>
      <c r="R79" s="9">
        <v>987.4</v>
      </c>
      <c r="S79" s="8" t="s">
        <v>318</v>
      </c>
      <c r="T79" s="9">
        <v>9228.9699999999993</v>
      </c>
      <c r="U79" s="9">
        <v>7489.08</v>
      </c>
      <c r="V79" s="8" t="s">
        <v>318</v>
      </c>
      <c r="W79" s="9">
        <v>0</v>
      </c>
      <c r="X79" s="9">
        <f t="shared" si="22"/>
        <v>7489.08</v>
      </c>
      <c r="Y79" s="9">
        <f t="shared" si="23"/>
        <v>1739.8899999999994</v>
      </c>
      <c r="Z79" s="7">
        <f t="shared" si="16"/>
        <v>0.1885248299647739</v>
      </c>
      <c r="AA79" s="8" t="s">
        <v>318</v>
      </c>
    </row>
    <row r="80" spans="1:27" collapsed="1" x14ac:dyDescent="0.25">
      <c r="A80" t="s">
        <v>318</v>
      </c>
      <c r="B80" s="25" t="s">
        <v>121</v>
      </c>
      <c r="C80" s="25"/>
      <c r="D80" s="16">
        <f>SUM(D81:D90)</f>
        <v>7420.17</v>
      </c>
      <c r="E80" s="16">
        <f>SUM(E81:E90)</f>
        <v>7669.01</v>
      </c>
      <c r="F80" s="16">
        <f>SUM(F81:F90)</f>
        <v>0</v>
      </c>
      <c r="G80" s="16">
        <f>SUM(G81:G90)</f>
        <v>248.83999999999946</v>
      </c>
      <c r="H80" s="17">
        <f t="shared" si="13"/>
        <v>0.96755252633651534</v>
      </c>
      <c r="I80" s="15" t="s">
        <v>318</v>
      </c>
      <c r="J80" s="16">
        <f>SUM(J81:J90)</f>
        <v>86334.19</v>
      </c>
      <c r="K80" s="16">
        <f>SUM(K81:K90)</f>
        <v>92118.09</v>
      </c>
      <c r="L80" s="16">
        <f>SUM(L81:L90)</f>
        <v>0</v>
      </c>
      <c r="M80" s="16">
        <f>SUM(M81:M90)</f>
        <v>5783.8999999999987</v>
      </c>
      <c r="N80" s="17">
        <f t="shared" si="14"/>
        <v>0.93721211544876804</v>
      </c>
      <c r="O80" s="15" t="s">
        <v>318</v>
      </c>
      <c r="P80" s="16">
        <f>SUM(P81:P90)</f>
        <v>101967.78000000001</v>
      </c>
      <c r="Q80" s="16">
        <f>SUM(Q81:Q90)</f>
        <v>92118.09</v>
      </c>
      <c r="R80" s="16">
        <f>SUM(R81:R90)</f>
        <v>9849.69</v>
      </c>
      <c r="S80" s="15" t="s">
        <v>318</v>
      </c>
      <c r="T80" s="16">
        <f t="shared" ref="T80:Y80" si="24">SUM(T81:T90)</f>
        <v>92118.09</v>
      </c>
      <c r="U80" s="16">
        <f t="shared" si="24"/>
        <v>86334.19</v>
      </c>
      <c r="V80" s="16">
        <f t="shared" si="24"/>
        <v>0</v>
      </c>
      <c r="W80" s="16">
        <f t="shared" si="24"/>
        <v>0</v>
      </c>
      <c r="X80" s="16">
        <f t="shared" si="24"/>
        <v>86334.19</v>
      </c>
      <c r="Y80" s="16">
        <f t="shared" si="24"/>
        <v>5783.8999999999987</v>
      </c>
      <c r="Z80" s="17">
        <f t="shared" si="16"/>
        <v>6.2787884551231993E-2</v>
      </c>
      <c r="AA80" s="16"/>
    </row>
    <row r="81" spans="1:27" hidden="1" outlineLevel="1" x14ac:dyDescent="0.25">
      <c r="A81" t="s">
        <v>318</v>
      </c>
      <c r="B81" s="8" t="s">
        <v>318</v>
      </c>
      <c r="C81" s="8" t="s">
        <v>122</v>
      </c>
      <c r="D81" s="9">
        <v>1639.46</v>
      </c>
      <c r="E81" s="9">
        <v>1693.19</v>
      </c>
      <c r="F81" s="9">
        <v>0</v>
      </c>
      <c r="G81" s="9">
        <v>53.73</v>
      </c>
      <c r="H81" s="7">
        <f t="shared" si="13"/>
        <v>0.96826699897825996</v>
      </c>
      <c r="I81" s="8" t="s">
        <v>318</v>
      </c>
      <c r="J81" s="9">
        <v>19651.43</v>
      </c>
      <c r="K81" s="9">
        <v>19939.68</v>
      </c>
      <c r="L81" s="9">
        <v>0</v>
      </c>
      <c r="M81" s="9">
        <v>288.25</v>
      </c>
      <c r="N81" s="7">
        <f t="shared" si="14"/>
        <v>0.98554390040361728</v>
      </c>
      <c r="O81" s="8" t="s">
        <v>318</v>
      </c>
      <c r="P81" s="9">
        <v>25966.47</v>
      </c>
      <c r="Q81" s="9">
        <v>19939.68</v>
      </c>
      <c r="R81" s="9">
        <v>6026.79</v>
      </c>
      <c r="S81" s="8" t="s">
        <v>318</v>
      </c>
      <c r="T81" s="9">
        <v>19939.68</v>
      </c>
      <c r="U81" s="9">
        <v>19651.43</v>
      </c>
      <c r="V81" s="8" t="s">
        <v>318</v>
      </c>
      <c r="W81" s="9">
        <v>0</v>
      </c>
      <c r="X81" s="9">
        <f t="shared" ref="X81:X90" si="25">U81+IF(V81 = "", 0, V81)+W81</f>
        <v>19651.43</v>
      </c>
      <c r="Y81" s="9">
        <f t="shared" ref="Y81:Y90" si="26">T81-X81</f>
        <v>288.25</v>
      </c>
      <c r="Z81" s="7">
        <f t="shared" si="16"/>
        <v>1.445609959638269E-2</v>
      </c>
      <c r="AA81" s="8" t="s">
        <v>318</v>
      </c>
    </row>
    <row r="82" spans="1:27" hidden="1" outlineLevel="1" x14ac:dyDescent="0.25">
      <c r="A82" t="s">
        <v>318</v>
      </c>
      <c r="B82" s="8" t="s">
        <v>318</v>
      </c>
      <c r="C82" s="8" t="s">
        <v>123</v>
      </c>
      <c r="D82" s="9">
        <v>0</v>
      </c>
      <c r="E82" s="9">
        <v>0</v>
      </c>
      <c r="F82" s="9">
        <v>0</v>
      </c>
      <c r="G82" s="9">
        <v>0</v>
      </c>
      <c r="H82" s="7">
        <f t="shared" si="13"/>
        <v>0</v>
      </c>
      <c r="I82" s="8" t="s">
        <v>318</v>
      </c>
      <c r="J82" s="9">
        <v>19.420000000000002</v>
      </c>
      <c r="K82" s="9">
        <v>0</v>
      </c>
      <c r="L82" s="9">
        <v>0</v>
      </c>
      <c r="M82" s="9">
        <v>-19.420000000000002</v>
      </c>
      <c r="N82" s="7">
        <f t="shared" si="14"/>
        <v>0</v>
      </c>
      <c r="O82" s="8" t="s">
        <v>318</v>
      </c>
      <c r="P82" s="9">
        <v>0</v>
      </c>
      <c r="Q82" s="9">
        <v>0</v>
      </c>
      <c r="R82" s="9">
        <v>0</v>
      </c>
      <c r="S82" s="8" t="s">
        <v>318</v>
      </c>
      <c r="T82" s="9">
        <v>0</v>
      </c>
      <c r="U82" s="9">
        <v>19.420000000000002</v>
      </c>
      <c r="V82" s="8" t="s">
        <v>318</v>
      </c>
      <c r="W82" s="9">
        <v>0</v>
      </c>
      <c r="X82" s="9">
        <f t="shared" si="25"/>
        <v>19.420000000000002</v>
      </c>
      <c r="Y82" s="9">
        <f t="shared" si="26"/>
        <v>-19.420000000000002</v>
      </c>
      <c r="Z82" s="7">
        <f t="shared" si="16"/>
        <v>0</v>
      </c>
      <c r="AA82" s="8" t="s">
        <v>318</v>
      </c>
    </row>
    <row r="83" spans="1:27" hidden="1" outlineLevel="1" x14ac:dyDescent="0.25">
      <c r="A83" t="s">
        <v>318</v>
      </c>
      <c r="B83" s="8" t="s">
        <v>318</v>
      </c>
      <c r="C83" s="8" t="s">
        <v>124</v>
      </c>
      <c r="D83" s="9">
        <v>97.12</v>
      </c>
      <c r="E83" s="9">
        <v>100.46</v>
      </c>
      <c r="F83" s="9">
        <v>0</v>
      </c>
      <c r="G83" s="9">
        <v>3.34</v>
      </c>
      <c r="H83" s="7">
        <f t="shared" si="13"/>
        <v>0.96675293649213623</v>
      </c>
      <c r="I83" s="8" t="s">
        <v>318</v>
      </c>
      <c r="J83" s="9">
        <v>1157.03</v>
      </c>
      <c r="K83" s="9">
        <v>1173.77</v>
      </c>
      <c r="L83" s="9">
        <v>0</v>
      </c>
      <c r="M83" s="9">
        <v>16.739999999999998</v>
      </c>
      <c r="N83" s="7">
        <f t="shared" si="14"/>
        <v>0.98573826218083616</v>
      </c>
      <c r="O83" s="8" t="s">
        <v>318</v>
      </c>
      <c r="P83" s="9">
        <v>1322.04</v>
      </c>
      <c r="Q83" s="9">
        <v>1173.77</v>
      </c>
      <c r="R83" s="9">
        <v>148.27000000000001</v>
      </c>
      <c r="S83" s="8" t="s">
        <v>318</v>
      </c>
      <c r="T83" s="9">
        <v>1173.77</v>
      </c>
      <c r="U83" s="9">
        <v>1157.03</v>
      </c>
      <c r="V83" s="8" t="s">
        <v>318</v>
      </c>
      <c r="W83" s="9">
        <v>0</v>
      </c>
      <c r="X83" s="9">
        <f t="shared" si="25"/>
        <v>1157.03</v>
      </c>
      <c r="Y83" s="9">
        <f t="shared" si="26"/>
        <v>16.740000000000009</v>
      </c>
      <c r="Z83" s="7">
        <f t="shared" si="16"/>
        <v>1.4261737819163898E-2</v>
      </c>
      <c r="AA83" s="8" t="s">
        <v>318</v>
      </c>
    </row>
    <row r="84" spans="1:27" hidden="1" outlineLevel="1" x14ac:dyDescent="0.25">
      <c r="A84" t="s">
        <v>318</v>
      </c>
      <c r="B84" s="8" t="s">
        <v>318</v>
      </c>
      <c r="C84" s="8" t="s">
        <v>125</v>
      </c>
      <c r="D84" s="9">
        <v>262.32</v>
      </c>
      <c r="E84" s="9">
        <v>270.91000000000003</v>
      </c>
      <c r="F84" s="9">
        <v>0</v>
      </c>
      <c r="G84" s="9">
        <v>8.59</v>
      </c>
      <c r="H84" s="7">
        <f t="shared" si="13"/>
        <v>0.96829205271123242</v>
      </c>
      <c r="I84" s="8" t="s">
        <v>318</v>
      </c>
      <c r="J84" s="9">
        <v>4030.8</v>
      </c>
      <c r="K84" s="9">
        <v>4073.82</v>
      </c>
      <c r="L84" s="9">
        <v>0</v>
      </c>
      <c r="M84" s="9">
        <v>43.02</v>
      </c>
      <c r="N84" s="7">
        <f t="shared" si="14"/>
        <v>0.9894398868874914</v>
      </c>
      <c r="O84" s="8" t="s">
        <v>318</v>
      </c>
      <c r="P84" s="9">
        <v>6154.05</v>
      </c>
      <c r="Q84" s="9">
        <v>4073.82</v>
      </c>
      <c r="R84" s="9">
        <v>2080.23</v>
      </c>
      <c r="S84" s="8" t="s">
        <v>318</v>
      </c>
      <c r="T84" s="9">
        <v>4073.82</v>
      </c>
      <c r="U84" s="9">
        <v>4030.8</v>
      </c>
      <c r="V84" s="8" t="s">
        <v>318</v>
      </c>
      <c r="W84" s="9">
        <v>0</v>
      </c>
      <c r="X84" s="9">
        <f t="shared" si="25"/>
        <v>4030.8</v>
      </c>
      <c r="Y84" s="9">
        <f t="shared" si="26"/>
        <v>43.019999999999982</v>
      </c>
      <c r="Z84" s="7">
        <f t="shared" si="16"/>
        <v>1.0560113112508648E-2</v>
      </c>
      <c r="AA84" s="8" t="s">
        <v>318</v>
      </c>
    </row>
    <row r="85" spans="1:27" hidden="1" outlineLevel="1" x14ac:dyDescent="0.25">
      <c r="A85" t="s">
        <v>318</v>
      </c>
      <c r="B85" s="8" t="s">
        <v>318</v>
      </c>
      <c r="C85" s="8" t="s">
        <v>130</v>
      </c>
      <c r="D85" s="9">
        <v>4233.87</v>
      </c>
      <c r="E85" s="9">
        <v>0</v>
      </c>
      <c r="F85" s="9">
        <v>0</v>
      </c>
      <c r="G85" s="9">
        <v>-4233.87</v>
      </c>
      <c r="H85" s="7">
        <f t="shared" si="13"/>
        <v>0</v>
      </c>
      <c r="I85" s="8" t="s">
        <v>318</v>
      </c>
      <c r="J85" s="9">
        <v>46254.95</v>
      </c>
      <c r="K85" s="9">
        <v>0</v>
      </c>
      <c r="L85" s="9">
        <v>0</v>
      </c>
      <c r="M85" s="9">
        <v>-46254.95</v>
      </c>
      <c r="N85" s="7">
        <f t="shared" si="14"/>
        <v>0</v>
      </c>
      <c r="O85" s="8" t="s">
        <v>318</v>
      </c>
      <c r="P85" s="9">
        <v>0</v>
      </c>
      <c r="Q85" s="9">
        <v>0</v>
      </c>
      <c r="R85" s="9">
        <v>0</v>
      </c>
      <c r="S85" s="8" t="s">
        <v>318</v>
      </c>
      <c r="T85" s="9">
        <v>0</v>
      </c>
      <c r="U85" s="9">
        <v>46254.95</v>
      </c>
      <c r="V85" s="8" t="s">
        <v>318</v>
      </c>
      <c r="W85" s="9">
        <v>0</v>
      </c>
      <c r="X85" s="9">
        <f t="shared" si="25"/>
        <v>46254.95</v>
      </c>
      <c r="Y85" s="9">
        <f t="shared" si="26"/>
        <v>-46254.95</v>
      </c>
      <c r="Z85" s="7">
        <f t="shared" si="16"/>
        <v>0</v>
      </c>
      <c r="AA85" s="8" t="s">
        <v>318</v>
      </c>
    </row>
    <row r="86" spans="1:27" hidden="1" outlineLevel="1" x14ac:dyDescent="0.25">
      <c r="A86" t="s">
        <v>318</v>
      </c>
      <c r="B86" s="8" t="s">
        <v>318</v>
      </c>
      <c r="C86" s="8" t="s">
        <v>131</v>
      </c>
      <c r="D86" s="9">
        <v>509.98</v>
      </c>
      <c r="E86" s="9">
        <v>0</v>
      </c>
      <c r="F86" s="9">
        <v>0</v>
      </c>
      <c r="G86" s="9">
        <v>-509.98</v>
      </c>
      <c r="H86" s="7">
        <f t="shared" si="13"/>
        <v>0</v>
      </c>
      <c r="I86" s="8" t="s">
        <v>318</v>
      </c>
      <c r="J86" s="9">
        <v>5562.18</v>
      </c>
      <c r="K86" s="9">
        <v>0</v>
      </c>
      <c r="L86" s="9">
        <v>0</v>
      </c>
      <c r="M86" s="9">
        <v>-5562.18</v>
      </c>
      <c r="N86" s="7">
        <f t="shared" si="14"/>
        <v>0</v>
      </c>
      <c r="O86" s="8" t="s">
        <v>318</v>
      </c>
      <c r="P86" s="9">
        <v>0</v>
      </c>
      <c r="Q86" s="9">
        <v>0</v>
      </c>
      <c r="R86" s="9">
        <v>0</v>
      </c>
      <c r="S86" s="8" t="s">
        <v>318</v>
      </c>
      <c r="T86" s="9">
        <v>0</v>
      </c>
      <c r="U86" s="9">
        <v>5562.18</v>
      </c>
      <c r="V86" s="8" t="s">
        <v>318</v>
      </c>
      <c r="W86" s="9">
        <v>0</v>
      </c>
      <c r="X86" s="9">
        <f t="shared" si="25"/>
        <v>5562.18</v>
      </c>
      <c r="Y86" s="9">
        <f t="shared" si="26"/>
        <v>-5562.18</v>
      </c>
      <c r="Z86" s="7">
        <f t="shared" si="16"/>
        <v>0</v>
      </c>
      <c r="AA86" s="8" t="s">
        <v>318</v>
      </c>
    </row>
    <row r="87" spans="1:27" hidden="1" outlineLevel="1" x14ac:dyDescent="0.25">
      <c r="A87" t="s">
        <v>318</v>
      </c>
      <c r="B87" s="8" t="s">
        <v>318</v>
      </c>
      <c r="C87" s="8" t="s">
        <v>132</v>
      </c>
      <c r="D87" s="9">
        <v>677.42</v>
      </c>
      <c r="E87" s="9">
        <v>0</v>
      </c>
      <c r="F87" s="9">
        <v>0</v>
      </c>
      <c r="G87" s="9">
        <v>-677.42</v>
      </c>
      <c r="H87" s="7">
        <f t="shared" si="13"/>
        <v>0</v>
      </c>
      <c r="I87" s="8" t="s">
        <v>318</v>
      </c>
      <c r="J87" s="9">
        <v>9658.3799999999992</v>
      </c>
      <c r="K87" s="9">
        <v>0</v>
      </c>
      <c r="L87" s="9">
        <v>0</v>
      </c>
      <c r="M87" s="9">
        <v>-9658.3799999999992</v>
      </c>
      <c r="N87" s="7">
        <f t="shared" si="14"/>
        <v>0</v>
      </c>
      <c r="O87" s="8" t="s">
        <v>318</v>
      </c>
      <c r="P87" s="9">
        <v>0</v>
      </c>
      <c r="Q87" s="9">
        <v>0</v>
      </c>
      <c r="R87" s="9">
        <v>0</v>
      </c>
      <c r="S87" s="8" t="s">
        <v>318</v>
      </c>
      <c r="T87" s="9">
        <v>0</v>
      </c>
      <c r="U87" s="9">
        <v>9658.3799999999992</v>
      </c>
      <c r="V87" s="8" t="s">
        <v>318</v>
      </c>
      <c r="W87" s="9">
        <v>0</v>
      </c>
      <c r="X87" s="9">
        <f t="shared" si="25"/>
        <v>9658.3799999999992</v>
      </c>
      <c r="Y87" s="9">
        <f t="shared" si="26"/>
        <v>-9658.3799999999992</v>
      </c>
      <c r="Z87" s="7">
        <f t="shared" si="16"/>
        <v>0</v>
      </c>
      <c r="AA87" s="8" t="s">
        <v>318</v>
      </c>
    </row>
    <row r="88" spans="1:27" hidden="1" outlineLevel="1" x14ac:dyDescent="0.25">
      <c r="A88" t="s">
        <v>318</v>
      </c>
      <c r="B88" s="8" t="s">
        <v>318</v>
      </c>
      <c r="C88" s="8" t="s">
        <v>133</v>
      </c>
      <c r="D88" s="9">
        <v>0</v>
      </c>
      <c r="E88" s="9">
        <v>4373.63</v>
      </c>
      <c r="F88" s="9">
        <v>0</v>
      </c>
      <c r="G88" s="9">
        <v>4373.63</v>
      </c>
      <c r="H88" s="7">
        <f t="shared" si="13"/>
        <v>0</v>
      </c>
      <c r="I88" s="8" t="s">
        <v>318</v>
      </c>
      <c r="J88" s="9">
        <v>0</v>
      </c>
      <c r="K88" s="9">
        <v>50551.31</v>
      </c>
      <c r="L88" s="9">
        <v>0</v>
      </c>
      <c r="M88" s="9">
        <v>50551.31</v>
      </c>
      <c r="N88" s="7">
        <f t="shared" si="14"/>
        <v>0</v>
      </c>
      <c r="O88" s="8" t="s">
        <v>318</v>
      </c>
      <c r="P88" s="9">
        <v>50486.82</v>
      </c>
      <c r="Q88" s="9">
        <v>50551.31</v>
      </c>
      <c r="R88" s="9">
        <v>-64.489999999999995</v>
      </c>
      <c r="S88" s="8" t="s">
        <v>318</v>
      </c>
      <c r="T88" s="9">
        <v>50551.31</v>
      </c>
      <c r="U88" s="9">
        <v>0</v>
      </c>
      <c r="V88" s="8" t="s">
        <v>318</v>
      </c>
      <c r="W88" s="9">
        <v>0</v>
      </c>
      <c r="X88" s="9">
        <f t="shared" si="25"/>
        <v>0</v>
      </c>
      <c r="Y88" s="9">
        <f t="shared" si="26"/>
        <v>50551.31</v>
      </c>
      <c r="Z88" s="7">
        <f t="shared" si="16"/>
        <v>1</v>
      </c>
      <c r="AA88" s="8" t="s">
        <v>318</v>
      </c>
    </row>
    <row r="89" spans="1:27" hidden="1" outlineLevel="1" x14ac:dyDescent="0.25">
      <c r="A89" t="s">
        <v>318</v>
      </c>
      <c r="B89" s="8" t="s">
        <v>318</v>
      </c>
      <c r="C89" s="8" t="s">
        <v>134</v>
      </c>
      <c r="D89" s="9">
        <v>0</v>
      </c>
      <c r="E89" s="9">
        <v>531.04</v>
      </c>
      <c r="F89" s="9">
        <v>0</v>
      </c>
      <c r="G89" s="9">
        <v>531.04</v>
      </c>
      <c r="H89" s="7">
        <f t="shared" si="13"/>
        <v>0</v>
      </c>
      <c r="I89" s="8" t="s">
        <v>318</v>
      </c>
      <c r="J89" s="9">
        <v>0</v>
      </c>
      <c r="K89" s="9">
        <v>6082.7</v>
      </c>
      <c r="L89" s="9">
        <v>0</v>
      </c>
      <c r="M89" s="9">
        <v>6082.7</v>
      </c>
      <c r="N89" s="7">
        <f t="shared" si="14"/>
        <v>0</v>
      </c>
      <c r="O89" s="8" t="s">
        <v>318</v>
      </c>
      <c r="P89" s="9">
        <v>6073.02</v>
      </c>
      <c r="Q89" s="9">
        <v>6082.7</v>
      </c>
      <c r="R89" s="9">
        <v>-9.68</v>
      </c>
      <c r="S89" s="8" t="s">
        <v>318</v>
      </c>
      <c r="T89" s="9">
        <v>6082.7</v>
      </c>
      <c r="U89" s="9">
        <v>0</v>
      </c>
      <c r="V89" s="8" t="s">
        <v>318</v>
      </c>
      <c r="W89" s="9">
        <v>0</v>
      </c>
      <c r="X89" s="9">
        <f t="shared" si="25"/>
        <v>0</v>
      </c>
      <c r="Y89" s="9">
        <f t="shared" si="26"/>
        <v>6082.7</v>
      </c>
      <c r="Z89" s="7">
        <f t="shared" si="16"/>
        <v>1</v>
      </c>
      <c r="AA89" s="8" t="s">
        <v>318</v>
      </c>
    </row>
    <row r="90" spans="1:27" hidden="1" outlineLevel="1" x14ac:dyDescent="0.25">
      <c r="A90" t="s">
        <v>318</v>
      </c>
      <c r="B90" s="8" t="s">
        <v>318</v>
      </c>
      <c r="C90" s="8" t="s">
        <v>135</v>
      </c>
      <c r="D90" s="9">
        <v>0</v>
      </c>
      <c r="E90" s="9">
        <v>699.78</v>
      </c>
      <c r="F90" s="9">
        <v>0</v>
      </c>
      <c r="G90" s="9">
        <v>699.78</v>
      </c>
      <c r="H90" s="7">
        <f t="shared" si="13"/>
        <v>0</v>
      </c>
      <c r="I90" s="8" t="s">
        <v>318</v>
      </c>
      <c r="J90" s="9">
        <v>0</v>
      </c>
      <c r="K90" s="9">
        <v>10296.81</v>
      </c>
      <c r="L90" s="9">
        <v>0</v>
      </c>
      <c r="M90" s="9">
        <v>10296.81</v>
      </c>
      <c r="N90" s="7">
        <f t="shared" si="14"/>
        <v>0</v>
      </c>
      <c r="O90" s="8" t="s">
        <v>318</v>
      </c>
      <c r="P90" s="9">
        <v>11965.38</v>
      </c>
      <c r="Q90" s="9">
        <v>10296.81</v>
      </c>
      <c r="R90" s="9">
        <v>1668.57</v>
      </c>
      <c r="S90" s="8" t="s">
        <v>318</v>
      </c>
      <c r="T90" s="9">
        <v>10296.81</v>
      </c>
      <c r="U90" s="9">
        <v>0</v>
      </c>
      <c r="V90" s="8" t="s">
        <v>318</v>
      </c>
      <c r="W90" s="9">
        <v>0</v>
      </c>
      <c r="X90" s="9">
        <f t="shared" si="25"/>
        <v>0</v>
      </c>
      <c r="Y90" s="9">
        <f t="shared" si="26"/>
        <v>10296.81</v>
      </c>
      <c r="Z90" s="7">
        <f t="shared" si="16"/>
        <v>1</v>
      </c>
      <c r="AA90" s="8" t="s">
        <v>318</v>
      </c>
    </row>
    <row r="91" spans="1:27" x14ac:dyDescent="0.25">
      <c r="A91" s="18" t="s">
        <v>318</v>
      </c>
      <c r="B91" s="27" t="s">
        <v>140</v>
      </c>
      <c r="C91" s="27"/>
      <c r="D91" s="11">
        <f>D47+D52+D57+D61+D66+D71+D80</f>
        <v>151020.28</v>
      </c>
      <c r="E91" s="11">
        <f>E47+E52+E57+E61+E66+E71+E80</f>
        <v>153090.06</v>
      </c>
      <c r="F91" s="11">
        <f>F47+F52+F57+F61+F66+F71+F80</f>
        <v>0</v>
      </c>
      <c r="G91" s="11">
        <f>G47+G52+G57+G61+G66+G71+G80</f>
        <v>2069.7799999999997</v>
      </c>
      <c r="H91" s="12">
        <f t="shared" si="13"/>
        <v>0.98647998439611295</v>
      </c>
      <c r="I91" s="19" t="s">
        <v>318</v>
      </c>
      <c r="J91" s="11">
        <f>J47+J52+J57+J61+J66+J71+J80</f>
        <v>1963739.0999999996</v>
      </c>
      <c r="K91" s="11">
        <f>K47+K52+K57+K61+K66+K71+K80</f>
        <v>1921027.9400000002</v>
      </c>
      <c r="L91" s="11">
        <f>L47+L52+L57+L61+L66+L71+L80</f>
        <v>0</v>
      </c>
      <c r="M91" s="11">
        <f>M47+M52+M57+M61+M66+M71+M80</f>
        <v>-42711.16</v>
      </c>
      <c r="N91" s="12">
        <f t="shared" si="14"/>
        <v>1.0222334923457697</v>
      </c>
      <c r="O91" s="19" t="s">
        <v>318</v>
      </c>
      <c r="P91" s="11">
        <f>P47+P52+P57+P61+P66+P71+P80</f>
        <v>1962245.1600000001</v>
      </c>
      <c r="Q91" s="11">
        <f>Q47+Q52+Q57+Q61+Q66+Q71+Q80</f>
        <v>1921027.9400000002</v>
      </c>
      <c r="R91" s="11">
        <f>R47+R52+R57+R61+R66+R71+R80</f>
        <v>41217.22</v>
      </c>
      <c r="S91" s="19" t="s">
        <v>318</v>
      </c>
      <c r="T91" s="11">
        <f t="shared" ref="T91:Y91" si="27">T47+T52+T57+T61+T66+T71+T80</f>
        <v>1921027.9400000002</v>
      </c>
      <c r="U91" s="11">
        <f t="shared" si="27"/>
        <v>1963739.0999999996</v>
      </c>
      <c r="V91" s="11">
        <f t="shared" si="27"/>
        <v>0</v>
      </c>
      <c r="W91" s="11">
        <f t="shared" si="27"/>
        <v>0</v>
      </c>
      <c r="X91" s="11">
        <f t="shared" si="27"/>
        <v>1963739.0999999996</v>
      </c>
      <c r="Y91" s="11">
        <f t="shared" si="27"/>
        <v>-42711.16</v>
      </c>
      <c r="Z91" s="12">
        <f t="shared" si="16"/>
        <v>-2.2233492345769837E-2</v>
      </c>
      <c r="AA91" s="11"/>
    </row>
    <row r="93" spans="1:27" x14ac:dyDescent="0.25">
      <c r="B93" s="13" t="s">
        <v>141</v>
      </c>
    </row>
    <row r="94" spans="1:27" collapsed="1" x14ac:dyDescent="0.25">
      <c r="A94" t="s">
        <v>318</v>
      </c>
      <c r="B94" s="25" t="s">
        <v>142</v>
      </c>
      <c r="C94" s="25"/>
      <c r="D94" s="16">
        <f>SUM(D95:D106)</f>
        <v>266.64999999999998</v>
      </c>
      <c r="E94" s="16">
        <f>SUM(E95:E106)</f>
        <v>33.75</v>
      </c>
      <c r="F94" s="16">
        <f>SUM(F95:F106)</f>
        <v>0</v>
      </c>
      <c r="G94" s="16">
        <f>SUM(G95:G106)</f>
        <v>-232.9</v>
      </c>
      <c r="H94" s="17">
        <f t="shared" ref="H94:H125" si="28">IF(E94&lt;&gt;0, (D94+F94)/E94, 0)</f>
        <v>7.9007407407407397</v>
      </c>
      <c r="I94" s="15" t="s">
        <v>318</v>
      </c>
      <c r="J94" s="16">
        <f>SUM(J95:J106)</f>
        <v>2197.4899999999998</v>
      </c>
      <c r="K94" s="16">
        <f>SUM(K95:K106)</f>
        <v>1915</v>
      </c>
      <c r="L94" s="16">
        <f>SUM(L95:L106)</f>
        <v>0</v>
      </c>
      <c r="M94" s="16">
        <f>SUM(M95:M106)</f>
        <v>-282.49</v>
      </c>
      <c r="N94" s="17">
        <f t="shared" ref="N94:N125" si="29">IF(K94&lt;&gt;0, (J94+L94)/K94, 0)</f>
        <v>1.1475143603133158</v>
      </c>
      <c r="O94" s="15" t="s">
        <v>318</v>
      </c>
      <c r="P94" s="16">
        <f>SUM(P95:P106)</f>
        <v>1915</v>
      </c>
      <c r="Q94" s="16">
        <f>SUM(Q95:Q106)</f>
        <v>1915</v>
      </c>
      <c r="R94" s="16">
        <f>SUM(R95:R106)</f>
        <v>0</v>
      </c>
      <c r="S94" s="15" t="s">
        <v>318</v>
      </c>
      <c r="T94" s="16">
        <f t="shared" ref="T94:Y94" si="30">SUM(T95:T106)</f>
        <v>1915</v>
      </c>
      <c r="U94" s="16">
        <f t="shared" si="30"/>
        <v>2197.4899999999998</v>
      </c>
      <c r="V94" s="16">
        <f t="shared" si="30"/>
        <v>0</v>
      </c>
      <c r="W94" s="16">
        <f t="shared" si="30"/>
        <v>0</v>
      </c>
      <c r="X94" s="16">
        <f t="shared" si="30"/>
        <v>2197.4899999999998</v>
      </c>
      <c r="Y94" s="16">
        <f t="shared" si="30"/>
        <v>-282.49</v>
      </c>
      <c r="Z94" s="17">
        <f t="shared" ref="Z94:Z125" si="31">IF(T94&lt;&gt;0, Y94/T94, 0)</f>
        <v>-0.14751436031331594</v>
      </c>
      <c r="AA94" s="16"/>
    </row>
    <row r="95" spans="1:27" hidden="1" outlineLevel="1" x14ac:dyDescent="0.25">
      <c r="A95" t="s">
        <v>318</v>
      </c>
      <c r="B95" s="8" t="s">
        <v>318</v>
      </c>
      <c r="C95" s="8" t="s">
        <v>143</v>
      </c>
      <c r="D95" s="9">
        <v>0</v>
      </c>
      <c r="E95" s="9">
        <v>0</v>
      </c>
      <c r="F95" s="9">
        <v>0</v>
      </c>
      <c r="G95" s="9">
        <v>0</v>
      </c>
      <c r="H95" s="7">
        <f t="shared" si="28"/>
        <v>0</v>
      </c>
      <c r="I95" s="8" t="s">
        <v>318</v>
      </c>
      <c r="J95" s="9">
        <v>10.35</v>
      </c>
      <c r="K95" s="9">
        <v>100</v>
      </c>
      <c r="L95" s="9">
        <v>0</v>
      </c>
      <c r="M95" s="9">
        <v>89.65</v>
      </c>
      <c r="N95" s="7">
        <f t="shared" si="29"/>
        <v>0.10349999999999999</v>
      </c>
      <c r="O95" s="8" t="s">
        <v>318</v>
      </c>
      <c r="P95" s="9">
        <v>100</v>
      </c>
      <c r="Q95" s="9">
        <v>100</v>
      </c>
      <c r="R95" s="9">
        <v>0</v>
      </c>
      <c r="S95" s="8" t="s">
        <v>318</v>
      </c>
      <c r="T95" s="9">
        <v>100</v>
      </c>
      <c r="U95" s="9">
        <v>10.35</v>
      </c>
      <c r="V95" s="8" t="s">
        <v>318</v>
      </c>
      <c r="W95" s="9">
        <v>0</v>
      </c>
      <c r="X95" s="9">
        <f t="shared" ref="X95:X106" si="32">U95+IF(V95 = "", 0, V95)+W95</f>
        <v>10.35</v>
      </c>
      <c r="Y95" s="9">
        <f t="shared" ref="Y95:Y106" si="33">T95-X95</f>
        <v>89.65</v>
      </c>
      <c r="Z95" s="7">
        <f t="shared" si="31"/>
        <v>0.89650000000000007</v>
      </c>
      <c r="AA95" s="8" t="s">
        <v>318</v>
      </c>
    </row>
    <row r="96" spans="1:27" hidden="1" outlineLevel="1" x14ac:dyDescent="0.25">
      <c r="A96" t="s">
        <v>318</v>
      </c>
      <c r="B96" s="8" t="s">
        <v>318</v>
      </c>
      <c r="C96" s="8" t="s">
        <v>144</v>
      </c>
      <c r="D96" s="9">
        <v>0</v>
      </c>
      <c r="E96" s="9">
        <v>0</v>
      </c>
      <c r="F96" s="9">
        <v>0</v>
      </c>
      <c r="G96" s="9">
        <v>0</v>
      </c>
      <c r="H96" s="7">
        <f t="shared" si="28"/>
        <v>0</v>
      </c>
      <c r="I96" s="8" t="s">
        <v>318</v>
      </c>
      <c r="J96" s="9">
        <v>503</v>
      </c>
      <c r="K96" s="9">
        <v>0</v>
      </c>
      <c r="L96" s="9">
        <v>0</v>
      </c>
      <c r="M96" s="9">
        <v>-503</v>
      </c>
      <c r="N96" s="7">
        <f t="shared" si="29"/>
        <v>0</v>
      </c>
      <c r="O96" s="8" t="s">
        <v>318</v>
      </c>
      <c r="P96" s="9">
        <v>0</v>
      </c>
      <c r="Q96" s="9">
        <v>0</v>
      </c>
      <c r="R96" s="9">
        <v>0</v>
      </c>
      <c r="S96" s="8" t="s">
        <v>318</v>
      </c>
      <c r="T96" s="9">
        <v>0</v>
      </c>
      <c r="U96" s="9">
        <v>503</v>
      </c>
      <c r="V96" s="8" t="s">
        <v>318</v>
      </c>
      <c r="W96" s="9">
        <v>0</v>
      </c>
      <c r="X96" s="9">
        <f t="shared" si="32"/>
        <v>503</v>
      </c>
      <c r="Y96" s="9">
        <f t="shared" si="33"/>
        <v>-503</v>
      </c>
      <c r="Z96" s="7">
        <f t="shared" si="31"/>
        <v>0</v>
      </c>
      <c r="AA96" s="8" t="s">
        <v>318</v>
      </c>
    </row>
    <row r="97" spans="1:27" hidden="1" outlineLevel="1" x14ac:dyDescent="0.25">
      <c r="A97" t="s">
        <v>318</v>
      </c>
      <c r="B97" s="8" t="s">
        <v>318</v>
      </c>
      <c r="C97" s="8" t="s">
        <v>147</v>
      </c>
      <c r="D97" s="9">
        <v>0</v>
      </c>
      <c r="E97" s="9">
        <v>0</v>
      </c>
      <c r="F97" s="9">
        <v>0</v>
      </c>
      <c r="G97" s="9">
        <v>0</v>
      </c>
      <c r="H97" s="7">
        <f t="shared" si="28"/>
        <v>0</v>
      </c>
      <c r="I97" s="8" t="s">
        <v>318</v>
      </c>
      <c r="J97" s="9">
        <v>120</v>
      </c>
      <c r="K97" s="9">
        <v>250</v>
      </c>
      <c r="L97" s="9">
        <v>0</v>
      </c>
      <c r="M97" s="9">
        <v>130</v>
      </c>
      <c r="N97" s="7">
        <f t="shared" si="29"/>
        <v>0.48</v>
      </c>
      <c r="O97" s="8" t="s">
        <v>318</v>
      </c>
      <c r="P97" s="9">
        <v>250</v>
      </c>
      <c r="Q97" s="9">
        <v>250</v>
      </c>
      <c r="R97" s="9">
        <v>0</v>
      </c>
      <c r="S97" s="8" t="s">
        <v>318</v>
      </c>
      <c r="T97" s="9">
        <v>250</v>
      </c>
      <c r="U97" s="9">
        <v>120</v>
      </c>
      <c r="V97" s="8" t="s">
        <v>318</v>
      </c>
      <c r="W97" s="9">
        <v>0</v>
      </c>
      <c r="X97" s="9">
        <f t="shared" si="32"/>
        <v>120</v>
      </c>
      <c r="Y97" s="9">
        <f t="shared" si="33"/>
        <v>130</v>
      </c>
      <c r="Z97" s="7">
        <f t="shared" si="31"/>
        <v>0.52</v>
      </c>
      <c r="AA97" s="8" t="s">
        <v>318</v>
      </c>
    </row>
    <row r="98" spans="1:27" hidden="1" outlineLevel="1" x14ac:dyDescent="0.25">
      <c r="A98" t="s">
        <v>318</v>
      </c>
      <c r="B98" s="8" t="s">
        <v>318</v>
      </c>
      <c r="C98" s="8" t="s">
        <v>148</v>
      </c>
      <c r="D98" s="9">
        <v>56.5</v>
      </c>
      <c r="E98" s="9">
        <v>0</v>
      </c>
      <c r="F98" s="9">
        <v>0</v>
      </c>
      <c r="G98" s="9">
        <v>-56.5</v>
      </c>
      <c r="H98" s="7">
        <f t="shared" si="28"/>
        <v>0</v>
      </c>
      <c r="I98" s="8" t="s">
        <v>318</v>
      </c>
      <c r="J98" s="9">
        <v>113</v>
      </c>
      <c r="K98" s="9">
        <v>0</v>
      </c>
      <c r="L98" s="9">
        <v>0</v>
      </c>
      <c r="M98" s="9">
        <v>-113</v>
      </c>
      <c r="N98" s="7">
        <f t="shared" si="29"/>
        <v>0</v>
      </c>
      <c r="O98" s="8" t="s">
        <v>318</v>
      </c>
      <c r="P98" s="9">
        <v>0</v>
      </c>
      <c r="Q98" s="9">
        <v>0</v>
      </c>
      <c r="R98" s="9">
        <v>0</v>
      </c>
      <c r="S98" s="8" t="s">
        <v>318</v>
      </c>
      <c r="T98" s="9">
        <v>0</v>
      </c>
      <c r="U98" s="9">
        <v>113</v>
      </c>
      <c r="V98" s="8" t="s">
        <v>318</v>
      </c>
      <c r="W98" s="9">
        <v>0</v>
      </c>
      <c r="X98" s="9">
        <f t="shared" si="32"/>
        <v>113</v>
      </c>
      <c r="Y98" s="9">
        <f t="shared" si="33"/>
        <v>-113</v>
      </c>
      <c r="Z98" s="7">
        <f t="shared" si="31"/>
        <v>0</v>
      </c>
      <c r="AA98" s="8" t="s">
        <v>318</v>
      </c>
    </row>
    <row r="99" spans="1:27" hidden="1" outlineLevel="1" x14ac:dyDescent="0.25">
      <c r="A99" t="s">
        <v>318</v>
      </c>
      <c r="B99" s="8" t="s">
        <v>318</v>
      </c>
      <c r="C99" s="8" t="s">
        <v>158</v>
      </c>
      <c r="D99" s="9">
        <v>113</v>
      </c>
      <c r="E99" s="9">
        <v>0</v>
      </c>
      <c r="F99" s="9">
        <v>0</v>
      </c>
      <c r="G99" s="9">
        <v>-113</v>
      </c>
      <c r="H99" s="7">
        <f t="shared" si="28"/>
        <v>0</v>
      </c>
      <c r="I99" s="8" t="s">
        <v>318</v>
      </c>
      <c r="J99" s="9">
        <v>113</v>
      </c>
      <c r="K99" s="9">
        <v>0</v>
      </c>
      <c r="L99" s="9">
        <v>0</v>
      </c>
      <c r="M99" s="9">
        <v>-113</v>
      </c>
      <c r="N99" s="7">
        <f t="shared" si="29"/>
        <v>0</v>
      </c>
      <c r="O99" s="8" t="s">
        <v>318</v>
      </c>
      <c r="P99" s="9">
        <v>0</v>
      </c>
      <c r="Q99" s="9">
        <v>0</v>
      </c>
      <c r="R99" s="9">
        <v>0</v>
      </c>
      <c r="S99" s="8" t="s">
        <v>318</v>
      </c>
      <c r="T99" s="9">
        <v>0</v>
      </c>
      <c r="U99" s="9">
        <v>113</v>
      </c>
      <c r="V99" s="8" t="s">
        <v>318</v>
      </c>
      <c r="W99" s="9">
        <v>0</v>
      </c>
      <c r="X99" s="9">
        <f t="shared" si="32"/>
        <v>113</v>
      </c>
      <c r="Y99" s="9">
        <f t="shared" si="33"/>
        <v>-113</v>
      </c>
      <c r="Z99" s="7">
        <f t="shared" si="31"/>
        <v>0</v>
      </c>
      <c r="AA99" s="8" t="s">
        <v>318</v>
      </c>
    </row>
    <row r="100" spans="1:27" hidden="1" outlineLevel="1" x14ac:dyDescent="0.25">
      <c r="A100" t="s">
        <v>318</v>
      </c>
      <c r="B100" s="8" t="s">
        <v>318</v>
      </c>
      <c r="C100" s="8" t="s">
        <v>149</v>
      </c>
      <c r="D100" s="9">
        <v>0</v>
      </c>
      <c r="E100" s="9">
        <v>0</v>
      </c>
      <c r="F100" s="9">
        <v>0</v>
      </c>
      <c r="G100" s="9">
        <v>0</v>
      </c>
      <c r="H100" s="7">
        <f t="shared" si="28"/>
        <v>0</v>
      </c>
      <c r="I100" s="8" t="s">
        <v>318</v>
      </c>
      <c r="J100" s="9">
        <v>710</v>
      </c>
      <c r="K100" s="9">
        <v>660</v>
      </c>
      <c r="L100" s="9">
        <v>0</v>
      </c>
      <c r="M100" s="9">
        <v>-50</v>
      </c>
      <c r="N100" s="7">
        <f t="shared" si="29"/>
        <v>1.0757575757575757</v>
      </c>
      <c r="O100" s="8" t="s">
        <v>318</v>
      </c>
      <c r="P100" s="9">
        <v>660</v>
      </c>
      <c r="Q100" s="9">
        <v>660</v>
      </c>
      <c r="R100" s="9">
        <v>0</v>
      </c>
      <c r="S100" s="8" t="s">
        <v>318</v>
      </c>
      <c r="T100" s="9">
        <v>660</v>
      </c>
      <c r="U100" s="9">
        <v>710</v>
      </c>
      <c r="V100" s="8" t="s">
        <v>318</v>
      </c>
      <c r="W100" s="9">
        <v>0</v>
      </c>
      <c r="X100" s="9">
        <f t="shared" si="32"/>
        <v>710</v>
      </c>
      <c r="Y100" s="9">
        <f t="shared" si="33"/>
        <v>-50</v>
      </c>
      <c r="Z100" s="7">
        <f t="shared" si="31"/>
        <v>-7.575757575757576E-2</v>
      </c>
      <c r="AA100" s="8" t="s">
        <v>318</v>
      </c>
    </row>
    <row r="101" spans="1:27" hidden="1" outlineLevel="1" x14ac:dyDescent="0.25">
      <c r="A101" t="s">
        <v>318</v>
      </c>
      <c r="B101" s="8" t="s">
        <v>318</v>
      </c>
      <c r="C101" s="8" t="s">
        <v>163</v>
      </c>
      <c r="D101" s="9">
        <v>0</v>
      </c>
      <c r="E101" s="9">
        <v>0</v>
      </c>
      <c r="F101" s="9">
        <v>0</v>
      </c>
      <c r="G101" s="9">
        <v>0</v>
      </c>
      <c r="H101" s="7">
        <f t="shared" si="28"/>
        <v>0</v>
      </c>
      <c r="I101" s="8" t="s">
        <v>318</v>
      </c>
      <c r="J101" s="9">
        <v>90</v>
      </c>
      <c r="K101" s="9">
        <v>0</v>
      </c>
      <c r="L101" s="9">
        <v>0</v>
      </c>
      <c r="M101" s="9">
        <v>-90</v>
      </c>
      <c r="N101" s="7">
        <f t="shared" si="29"/>
        <v>0</v>
      </c>
      <c r="O101" s="8" t="s">
        <v>318</v>
      </c>
      <c r="P101" s="9">
        <v>0</v>
      </c>
      <c r="Q101" s="9">
        <v>0</v>
      </c>
      <c r="R101" s="9">
        <v>0</v>
      </c>
      <c r="S101" s="8" t="s">
        <v>318</v>
      </c>
      <c r="T101" s="9">
        <v>0</v>
      </c>
      <c r="U101" s="9">
        <v>90</v>
      </c>
      <c r="V101" s="8" t="s">
        <v>318</v>
      </c>
      <c r="W101" s="9">
        <v>0</v>
      </c>
      <c r="X101" s="9">
        <f t="shared" si="32"/>
        <v>90</v>
      </c>
      <c r="Y101" s="9">
        <f t="shared" si="33"/>
        <v>-90</v>
      </c>
      <c r="Z101" s="7">
        <f t="shared" si="31"/>
        <v>0</v>
      </c>
      <c r="AA101" s="8" t="s">
        <v>318</v>
      </c>
    </row>
    <row r="102" spans="1:27" hidden="1" outlineLevel="1" x14ac:dyDescent="0.25">
      <c r="A102" t="s">
        <v>318</v>
      </c>
      <c r="B102" s="8" t="s">
        <v>318</v>
      </c>
      <c r="C102" s="8" t="s">
        <v>150</v>
      </c>
      <c r="D102" s="9">
        <v>0</v>
      </c>
      <c r="E102" s="9">
        <v>0</v>
      </c>
      <c r="F102" s="9">
        <v>0</v>
      </c>
      <c r="G102" s="9">
        <v>0</v>
      </c>
      <c r="H102" s="7">
        <f t="shared" si="28"/>
        <v>0</v>
      </c>
      <c r="I102" s="8" t="s">
        <v>318</v>
      </c>
      <c r="J102" s="9">
        <v>165.3</v>
      </c>
      <c r="K102" s="9">
        <v>440</v>
      </c>
      <c r="L102" s="9">
        <v>0</v>
      </c>
      <c r="M102" s="9">
        <v>274.7</v>
      </c>
      <c r="N102" s="7">
        <f t="shared" si="29"/>
        <v>0.37568181818181823</v>
      </c>
      <c r="O102" s="8" t="s">
        <v>318</v>
      </c>
      <c r="P102" s="9">
        <v>440</v>
      </c>
      <c r="Q102" s="9">
        <v>440</v>
      </c>
      <c r="R102" s="9">
        <v>0</v>
      </c>
      <c r="S102" s="8" t="s">
        <v>318</v>
      </c>
      <c r="T102" s="9">
        <v>440</v>
      </c>
      <c r="U102" s="9">
        <v>165.3</v>
      </c>
      <c r="V102" s="8" t="s">
        <v>318</v>
      </c>
      <c r="W102" s="9">
        <v>0</v>
      </c>
      <c r="X102" s="9">
        <f t="shared" si="32"/>
        <v>165.3</v>
      </c>
      <c r="Y102" s="9">
        <f t="shared" si="33"/>
        <v>274.7</v>
      </c>
      <c r="Z102" s="7">
        <f t="shared" si="31"/>
        <v>0.62431818181818177</v>
      </c>
      <c r="AA102" s="8" t="s">
        <v>318</v>
      </c>
    </row>
    <row r="103" spans="1:27" hidden="1" outlineLevel="1" x14ac:dyDescent="0.25">
      <c r="A103" t="s">
        <v>318</v>
      </c>
      <c r="B103" s="8" t="s">
        <v>318</v>
      </c>
      <c r="C103" s="8" t="s">
        <v>151</v>
      </c>
      <c r="D103" s="9">
        <v>63.5</v>
      </c>
      <c r="E103" s="9">
        <v>0</v>
      </c>
      <c r="F103" s="9">
        <v>0</v>
      </c>
      <c r="G103" s="9">
        <v>-63.5</v>
      </c>
      <c r="H103" s="7">
        <f t="shared" si="28"/>
        <v>0</v>
      </c>
      <c r="I103" s="8" t="s">
        <v>318</v>
      </c>
      <c r="J103" s="9">
        <v>131.19999999999999</v>
      </c>
      <c r="K103" s="9">
        <v>60</v>
      </c>
      <c r="L103" s="9">
        <v>0</v>
      </c>
      <c r="M103" s="9">
        <v>-71.2</v>
      </c>
      <c r="N103" s="7">
        <f t="shared" si="29"/>
        <v>2.1866666666666665</v>
      </c>
      <c r="O103" s="8" t="s">
        <v>318</v>
      </c>
      <c r="P103" s="9">
        <v>60</v>
      </c>
      <c r="Q103" s="9">
        <v>60</v>
      </c>
      <c r="R103" s="9">
        <v>0</v>
      </c>
      <c r="S103" s="8" t="s">
        <v>318</v>
      </c>
      <c r="T103" s="9">
        <v>60</v>
      </c>
      <c r="U103" s="9">
        <v>131.19999999999999</v>
      </c>
      <c r="V103" s="8" t="s">
        <v>318</v>
      </c>
      <c r="W103" s="9">
        <v>0</v>
      </c>
      <c r="X103" s="9">
        <f t="shared" si="32"/>
        <v>131.19999999999999</v>
      </c>
      <c r="Y103" s="9">
        <f t="shared" si="33"/>
        <v>-71.199999999999989</v>
      </c>
      <c r="Z103" s="7">
        <f t="shared" si="31"/>
        <v>-1.1866666666666665</v>
      </c>
      <c r="AA103" s="8" t="s">
        <v>318</v>
      </c>
    </row>
    <row r="104" spans="1:27" hidden="1" outlineLevel="1" x14ac:dyDescent="0.25">
      <c r="A104" t="s">
        <v>318</v>
      </c>
      <c r="B104" s="8" t="s">
        <v>318</v>
      </c>
      <c r="C104" s="8" t="s">
        <v>153</v>
      </c>
      <c r="D104" s="9">
        <v>0</v>
      </c>
      <c r="E104" s="9">
        <v>0</v>
      </c>
      <c r="F104" s="9">
        <v>0</v>
      </c>
      <c r="G104" s="9">
        <v>0</v>
      </c>
      <c r="H104" s="7">
        <f t="shared" si="28"/>
        <v>0</v>
      </c>
      <c r="I104" s="8" t="s">
        <v>318</v>
      </c>
      <c r="J104" s="9">
        <v>50</v>
      </c>
      <c r="K104" s="9">
        <v>0</v>
      </c>
      <c r="L104" s="9">
        <v>0</v>
      </c>
      <c r="M104" s="9">
        <v>-50</v>
      </c>
      <c r="N104" s="7">
        <f t="shared" si="29"/>
        <v>0</v>
      </c>
      <c r="O104" s="8" t="s">
        <v>318</v>
      </c>
      <c r="P104" s="9">
        <v>0</v>
      </c>
      <c r="Q104" s="9">
        <v>0</v>
      </c>
      <c r="R104" s="9">
        <v>0</v>
      </c>
      <c r="S104" s="8" t="s">
        <v>318</v>
      </c>
      <c r="T104" s="9">
        <v>0</v>
      </c>
      <c r="U104" s="9">
        <v>50</v>
      </c>
      <c r="V104" s="8" t="s">
        <v>318</v>
      </c>
      <c r="W104" s="9">
        <v>0</v>
      </c>
      <c r="X104" s="9">
        <f t="shared" si="32"/>
        <v>50</v>
      </c>
      <c r="Y104" s="9">
        <f t="shared" si="33"/>
        <v>-50</v>
      </c>
      <c r="Z104" s="7">
        <f t="shared" si="31"/>
        <v>0</v>
      </c>
      <c r="AA104" s="8" t="s">
        <v>318</v>
      </c>
    </row>
    <row r="105" spans="1:27" hidden="1" outlineLevel="1" x14ac:dyDescent="0.25">
      <c r="A105" t="s">
        <v>318</v>
      </c>
      <c r="B105" s="8" t="s">
        <v>318</v>
      </c>
      <c r="C105" s="8" t="s">
        <v>152</v>
      </c>
      <c r="D105" s="9">
        <v>30</v>
      </c>
      <c r="E105" s="9">
        <v>33.75</v>
      </c>
      <c r="F105" s="9">
        <v>0</v>
      </c>
      <c r="G105" s="9">
        <v>3.75</v>
      </c>
      <c r="H105" s="7">
        <f t="shared" si="28"/>
        <v>0.88888888888888884</v>
      </c>
      <c r="I105" s="8" t="s">
        <v>318</v>
      </c>
      <c r="J105" s="9">
        <v>88.99</v>
      </c>
      <c r="K105" s="9">
        <v>405</v>
      </c>
      <c r="L105" s="9">
        <v>0</v>
      </c>
      <c r="M105" s="9">
        <v>316.01</v>
      </c>
      <c r="N105" s="7">
        <f t="shared" si="29"/>
        <v>0.21972839506172839</v>
      </c>
      <c r="O105" s="8" t="s">
        <v>318</v>
      </c>
      <c r="P105" s="9">
        <v>405</v>
      </c>
      <c r="Q105" s="9">
        <v>405</v>
      </c>
      <c r="R105" s="9">
        <v>0</v>
      </c>
      <c r="S105" s="8" t="s">
        <v>318</v>
      </c>
      <c r="T105" s="9">
        <v>405</v>
      </c>
      <c r="U105" s="9">
        <v>88.99</v>
      </c>
      <c r="V105" s="8" t="s">
        <v>318</v>
      </c>
      <c r="W105" s="9">
        <v>0</v>
      </c>
      <c r="X105" s="9">
        <f t="shared" si="32"/>
        <v>88.99</v>
      </c>
      <c r="Y105" s="9">
        <f t="shared" si="33"/>
        <v>316.01</v>
      </c>
      <c r="Z105" s="7">
        <f t="shared" si="31"/>
        <v>0.78027160493827163</v>
      </c>
      <c r="AA105" s="8" t="s">
        <v>318</v>
      </c>
    </row>
    <row r="106" spans="1:27" hidden="1" outlineLevel="1" x14ac:dyDescent="0.25">
      <c r="A106" t="s">
        <v>318</v>
      </c>
      <c r="B106" s="8" t="s">
        <v>318</v>
      </c>
      <c r="C106" s="8" t="s">
        <v>154</v>
      </c>
      <c r="D106" s="9">
        <v>3.65</v>
      </c>
      <c r="E106" s="9">
        <v>0</v>
      </c>
      <c r="F106" s="9">
        <v>0</v>
      </c>
      <c r="G106" s="9">
        <v>-3.65</v>
      </c>
      <c r="H106" s="7">
        <f t="shared" si="28"/>
        <v>0</v>
      </c>
      <c r="I106" s="8" t="s">
        <v>318</v>
      </c>
      <c r="J106" s="9">
        <v>102.65</v>
      </c>
      <c r="K106" s="9">
        <v>0</v>
      </c>
      <c r="L106" s="9">
        <v>0</v>
      </c>
      <c r="M106" s="9">
        <v>-102.65</v>
      </c>
      <c r="N106" s="7">
        <f t="shared" si="29"/>
        <v>0</v>
      </c>
      <c r="O106" s="8" t="s">
        <v>318</v>
      </c>
      <c r="P106" s="9">
        <v>0</v>
      </c>
      <c r="Q106" s="9">
        <v>0</v>
      </c>
      <c r="R106" s="9">
        <v>0</v>
      </c>
      <c r="S106" s="8" t="s">
        <v>318</v>
      </c>
      <c r="T106" s="9">
        <v>0</v>
      </c>
      <c r="U106" s="9">
        <v>102.65</v>
      </c>
      <c r="V106" s="8" t="s">
        <v>318</v>
      </c>
      <c r="W106" s="9">
        <v>0</v>
      </c>
      <c r="X106" s="9">
        <f t="shared" si="32"/>
        <v>102.65</v>
      </c>
      <c r="Y106" s="9">
        <f t="shared" si="33"/>
        <v>-102.65</v>
      </c>
      <c r="Z106" s="7">
        <f t="shared" si="31"/>
        <v>0</v>
      </c>
      <c r="AA106" s="8" t="s">
        <v>318</v>
      </c>
    </row>
    <row r="107" spans="1:27" collapsed="1" x14ac:dyDescent="0.25">
      <c r="A107" t="s">
        <v>318</v>
      </c>
      <c r="B107" s="25" t="s">
        <v>164</v>
      </c>
      <c r="C107" s="25"/>
      <c r="D107" s="16">
        <f>SUM(D108:D109)</f>
        <v>0</v>
      </c>
      <c r="E107" s="16">
        <f>SUM(E108:E109)</f>
        <v>0</v>
      </c>
      <c r="F107" s="16">
        <f>SUM(F108:F109)</f>
        <v>0</v>
      </c>
      <c r="G107" s="16">
        <f>SUM(G108:G109)</f>
        <v>0</v>
      </c>
      <c r="H107" s="17">
        <f t="shared" si="28"/>
        <v>0</v>
      </c>
      <c r="I107" s="15" t="s">
        <v>318</v>
      </c>
      <c r="J107" s="16">
        <f>SUM(J108:J109)</f>
        <v>8157.72</v>
      </c>
      <c r="K107" s="16">
        <f>SUM(K108:K109)</f>
        <v>5500</v>
      </c>
      <c r="L107" s="16">
        <f>SUM(L108:L109)</f>
        <v>0</v>
      </c>
      <c r="M107" s="16">
        <f>SUM(M108:M109)</f>
        <v>-2657.72</v>
      </c>
      <c r="N107" s="17">
        <f t="shared" si="29"/>
        <v>1.4832218181818182</v>
      </c>
      <c r="O107" s="15" t="s">
        <v>318</v>
      </c>
      <c r="P107" s="16">
        <f>SUM(P108:P109)</f>
        <v>5500</v>
      </c>
      <c r="Q107" s="16">
        <f>SUM(Q108:Q109)</f>
        <v>5500</v>
      </c>
      <c r="R107" s="16">
        <f>SUM(R108:R109)</f>
        <v>0</v>
      </c>
      <c r="S107" s="15" t="s">
        <v>318</v>
      </c>
      <c r="T107" s="16">
        <f t="shared" ref="T107:Y107" si="34">SUM(T108:T109)</f>
        <v>5500</v>
      </c>
      <c r="U107" s="16">
        <f t="shared" si="34"/>
        <v>8157.72</v>
      </c>
      <c r="V107" s="16">
        <f t="shared" si="34"/>
        <v>0</v>
      </c>
      <c r="W107" s="16">
        <f t="shared" si="34"/>
        <v>0</v>
      </c>
      <c r="X107" s="16">
        <f t="shared" si="34"/>
        <v>8157.72</v>
      </c>
      <c r="Y107" s="16">
        <f t="shared" si="34"/>
        <v>-2657.7200000000003</v>
      </c>
      <c r="Z107" s="17">
        <f t="shared" si="31"/>
        <v>-0.48322181818181825</v>
      </c>
      <c r="AA107" s="16"/>
    </row>
    <row r="108" spans="1:27" hidden="1" outlineLevel="1" x14ac:dyDescent="0.25">
      <c r="A108" t="s">
        <v>318</v>
      </c>
      <c r="B108" s="8" t="s">
        <v>318</v>
      </c>
      <c r="C108" s="8" t="s">
        <v>165</v>
      </c>
      <c r="D108" s="9">
        <v>0</v>
      </c>
      <c r="E108" s="9">
        <v>0</v>
      </c>
      <c r="F108" s="9">
        <v>0</v>
      </c>
      <c r="G108" s="9">
        <v>0</v>
      </c>
      <c r="H108" s="7">
        <f t="shared" si="28"/>
        <v>0</v>
      </c>
      <c r="I108" s="8" t="s">
        <v>318</v>
      </c>
      <c r="J108" s="9">
        <v>7947.72</v>
      </c>
      <c r="K108" s="9">
        <v>5000</v>
      </c>
      <c r="L108" s="9">
        <v>0</v>
      </c>
      <c r="M108" s="9">
        <v>-2947.72</v>
      </c>
      <c r="N108" s="7">
        <f t="shared" si="29"/>
        <v>1.5895440000000001</v>
      </c>
      <c r="O108" s="8" t="s">
        <v>318</v>
      </c>
      <c r="P108" s="9">
        <v>5000</v>
      </c>
      <c r="Q108" s="9">
        <v>5000</v>
      </c>
      <c r="R108" s="9">
        <v>0</v>
      </c>
      <c r="S108" s="8" t="s">
        <v>318</v>
      </c>
      <c r="T108" s="9">
        <v>5000</v>
      </c>
      <c r="U108" s="9">
        <v>7947.72</v>
      </c>
      <c r="V108" s="8" t="s">
        <v>318</v>
      </c>
      <c r="W108" s="9">
        <v>0</v>
      </c>
      <c r="X108" s="9">
        <f>U108+IF(V108 = "", 0, V108)+W108</f>
        <v>7947.72</v>
      </c>
      <c r="Y108" s="9">
        <f>T108-X108</f>
        <v>-2947.7200000000003</v>
      </c>
      <c r="Z108" s="7">
        <f t="shared" si="31"/>
        <v>-0.58954400000000007</v>
      </c>
      <c r="AA108" s="8" t="s">
        <v>318</v>
      </c>
    </row>
    <row r="109" spans="1:27" hidden="1" outlineLevel="1" x14ac:dyDescent="0.25">
      <c r="A109" t="s">
        <v>318</v>
      </c>
      <c r="B109" s="8" t="s">
        <v>318</v>
      </c>
      <c r="C109" s="8" t="s">
        <v>166</v>
      </c>
      <c r="D109" s="9">
        <v>0</v>
      </c>
      <c r="E109" s="9">
        <v>0</v>
      </c>
      <c r="F109" s="9">
        <v>0</v>
      </c>
      <c r="G109" s="9">
        <v>0</v>
      </c>
      <c r="H109" s="7">
        <f t="shared" si="28"/>
        <v>0</v>
      </c>
      <c r="I109" s="8" t="s">
        <v>318</v>
      </c>
      <c r="J109" s="9">
        <v>210</v>
      </c>
      <c r="K109" s="9">
        <v>500</v>
      </c>
      <c r="L109" s="9">
        <v>0</v>
      </c>
      <c r="M109" s="9">
        <v>290</v>
      </c>
      <c r="N109" s="7">
        <f t="shared" si="29"/>
        <v>0.42</v>
      </c>
      <c r="O109" s="8" t="s">
        <v>318</v>
      </c>
      <c r="P109" s="9">
        <v>500</v>
      </c>
      <c r="Q109" s="9">
        <v>500</v>
      </c>
      <c r="R109" s="9">
        <v>0</v>
      </c>
      <c r="S109" s="8" t="s">
        <v>318</v>
      </c>
      <c r="T109" s="9">
        <v>500</v>
      </c>
      <c r="U109" s="9">
        <v>210</v>
      </c>
      <c r="V109" s="8" t="s">
        <v>318</v>
      </c>
      <c r="W109" s="9">
        <v>0</v>
      </c>
      <c r="X109" s="9">
        <f>U109+IF(V109 = "", 0, V109)+W109</f>
        <v>210</v>
      </c>
      <c r="Y109" s="9">
        <f>T109-X109</f>
        <v>290</v>
      </c>
      <c r="Z109" s="7">
        <f t="shared" si="31"/>
        <v>0.57999999999999996</v>
      </c>
      <c r="AA109" s="8" t="s">
        <v>318</v>
      </c>
    </row>
    <row r="110" spans="1:27" collapsed="1" x14ac:dyDescent="0.25">
      <c r="A110" t="s">
        <v>318</v>
      </c>
      <c r="B110" s="25" t="s">
        <v>167</v>
      </c>
      <c r="C110" s="25"/>
      <c r="D110" s="16">
        <f>SUM(D111:D113)</f>
        <v>4321.7299999999996</v>
      </c>
      <c r="E110" s="16">
        <f>SUM(E111:E113)</f>
        <v>2479.17</v>
      </c>
      <c r="F110" s="16">
        <f>SUM(F111:F113)</f>
        <v>0</v>
      </c>
      <c r="G110" s="16">
        <f>SUM(G111:G113)</f>
        <v>-1842.56</v>
      </c>
      <c r="H110" s="17">
        <f t="shared" si="28"/>
        <v>1.7432164797089347</v>
      </c>
      <c r="I110" s="15" t="s">
        <v>318</v>
      </c>
      <c r="J110" s="16">
        <f>SUM(J111:J113)</f>
        <v>15565.91</v>
      </c>
      <c r="K110" s="16">
        <f>SUM(K111:K113)</f>
        <v>16267.31</v>
      </c>
      <c r="L110" s="16">
        <f>SUM(L111:L113)</f>
        <v>0</v>
      </c>
      <c r="M110" s="16">
        <f>SUM(M111:M113)</f>
        <v>701.40000000000009</v>
      </c>
      <c r="N110" s="17">
        <f t="shared" si="29"/>
        <v>0.95688285278881391</v>
      </c>
      <c r="O110" s="15" t="s">
        <v>318</v>
      </c>
      <c r="P110" s="16">
        <f>SUM(P111:P113)</f>
        <v>15637.31</v>
      </c>
      <c r="Q110" s="16">
        <f>SUM(Q111:Q113)</f>
        <v>16267.31</v>
      </c>
      <c r="R110" s="16">
        <f>SUM(R111:R113)</f>
        <v>-630</v>
      </c>
      <c r="S110" s="15" t="s">
        <v>318</v>
      </c>
      <c r="T110" s="16">
        <f t="shared" ref="T110:Y110" si="35">SUM(T111:T113)</f>
        <v>16267.31</v>
      </c>
      <c r="U110" s="16">
        <f t="shared" si="35"/>
        <v>15565.91</v>
      </c>
      <c r="V110" s="16">
        <f t="shared" si="35"/>
        <v>0</v>
      </c>
      <c r="W110" s="16">
        <f t="shared" si="35"/>
        <v>0</v>
      </c>
      <c r="X110" s="16">
        <f t="shared" si="35"/>
        <v>15565.91</v>
      </c>
      <c r="Y110" s="16">
        <f t="shared" si="35"/>
        <v>701.40000000000032</v>
      </c>
      <c r="Z110" s="17">
        <f t="shared" si="31"/>
        <v>4.3117147211186133E-2</v>
      </c>
      <c r="AA110" s="16"/>
    </row>
    <row r="111" spans="1:27" hidden="1" outlineLevel="1" x14ac:dyDescent="0.25">
      <c r="A111" t="s">
        <v>318</v>
      </c>
      <c r="B111" s="8" t="s">
        <v>318</v>
      </c>
      <c r="C111" s="8" t="s">
        <v>168</v>
      </c>
      <c r="D111" s="9">
        <v>4321.7299999999996</v>
      </c>
      <c r="E111" s="9">
        <v>1566.67</v>
      </c>
      <c r="F111" s="9">
        <v>0</v>
      </c>
      <c r="G111" s="9">
        <v>-2755.06</v>
      </c>
      <c r="H111" s="7">
        <f t="shared" si="28"/>
        <v>2.7585451945846922</v>
      </c>
      <c r="I111" s="8" t="s">
        <v>318</v>
      </c>
      <c r="J111" s="9">
        <v>11437.67</v>
      </c>
      <c r="K111" s="9">
        <v>13300</v>
      </c>
      <c r="L111" s="9">
        <v>0</v>
      </c>
      <c r="M111" s="9">
        <v>1862.33</v>
      </c>
      <c r="N111" s="7">
        <f t="shared" si="29"/>
        <v>0.85997518796992478</v>
      </c>
      <c r="O111" s="8" t="s">
        <v>318</v>
      </c>
      <c r="P111" s="9">
        <v>13300</v>
      </c>
      <c r="Q111" s="9">
        <v>13300</v>
      </c>
      <c r="R111" s="9">
        <v>0</v>
      </c>
      <c r="S111" s="8" t="s">
        <v>318</v>
      </c>
      <c r="T111" s="9">
        <v>13300</v>
      </c>
      <c r="U111" s="9">
        <v>11437.67</v>
      </c>
      <c r="V111" s="8" t="s">
        <v>318</v>
      </c>
      <c r="W111" s="9">
        <v>0</v>
      </c>
      <c r="X111" s="9">
        <f>U111+IF(V111 = "", 0, V111)+W111</f>
        <v>11437.67</v>
      </c>
      <c r="Y111" s="9">
        <f>T111-X111</f>
        <v>1862.33</v>
      </c>
      <c r="Z111" s="7">
        <f t="shared" si="31"/>
        <v>0.14002481203007519</v>
      </c>
      <c r="AA111" s="8" t="s">
        <v>318</v>
      </c>
    </row>
    <row r="112" spans="1:27" hidden="1" outlineLevel="1" x14ac:dyDescent="0.25">
      <c r="A112" t="s">
        <v>318</v>
      </c>
      <c r="B112" s="8" t="s">
        <v>318</v>
      </c>
      <c r="C112" s="8" t="s">
        <v>169</v>
      </c>
      <c r="D112" s="9">
        <v>0</v>
      </c>
      <c r="E112" s="9">
        <v>160</v>
      </c>
      <c r="F112" s="9">
        <v>0</v>
      </c>
      <c r="G112" s="9">
        <v>160</v>
      </c>
      <c r="H112" s="7">
        <f t="shared" si="28"/>
        <v>0</v>
      </c>
      <c r="I112" s="8" t="s">
        <v>318</v>
      </c>
      <c r="J112" s="9">
        <v>2189.2399999999998</v>
      </c>
      <c r="K112" s="9">
        <v>1409.39</v>
      </c>
      <c r="L112" s="9">
        <v>0</v>
      </c>
      <c r="M112" s="9">
        <v>-779.85</v>
      </c>
      <c r="N112" s="7">
        <f t="shared" si="29"/>
        <v>1.5533244878990198</v>
      </c>
      <c r="O112" s="8" t="s">
        <v>318</v>
      </c>
      <c r="P112" s="9">
        <v>1409.39</v>
      </c>
      <c r="Q112" s="9">
        <v>1409.39</v>
      </c>
      <c r="R112" s="9">
        <v>0</v>
      </c>
      <c r="S112" s="8" t="s">
        <v>318</v>
      </c>
      <c r="T112" s="9">
        <v>1409.39</v>
      </c>
      <c r="U112" s="9">
        <v>2189.2399999999998</v>
      </c>
      <c r="V112" s="8" t="s">
        <v>318</v>
      </c>
      <c r="W112" s="9">
        <v>0</v>
      </c>
      <c r="X112" s="9">
        <f>U112+IF(V112 = "", 0, V112)+W112</f>
        <v>2189.2399999999998</v>
      </c>
      <c r="Y112" s="9">
        <f>T112-X112</f>
        <v>-779.84999999999968</v>
      </c>
      <c r="Z112" s="7">
        <f t="shared" si="31"/>
        <v>-0.55332448789901989</v>
      </c>
      <c r="AA112" s="8" t="s">
        <v>318</v>
      </c>
    </row>
    <row r="113" spans="1:27" hidden="1" outlineLevel="1" x14ac:dyDescent="0.25">
      <c r="A113" t="s">
        <v>318</v>
      </c>
      <c r="B113" s="8" t="s">
        <v>318</v>
      </c>
      <c r="C113" s="8" t="s">
        <v>170</v>
      </c>
      <c r="D113" s="9">
        <v>0</v>
      </c>
      <c r="E113" s="9">
        <v>752.5</v>
      </c>
      <c r="F113" s="9">
        <v>0</v>
      </c>
      <c r="G113" s="9">
        <v>752.5</v>
      </c>
      <c r="H113" s="7">
        <f t="shared" si="28"/>
        <v>0</v>
      </c>
      <c r="I113" s="8" t="s">
        <v>318</v>
      </c>
      <c r="J113" s="9">
        <v>1939</v>
      </c>
      <c r="K113" s="9">
        <v>1557.92</v>
      </c>
      <c r="L113" s="9">
        <v>0</v>
      </c>
      <c r="M113" s="9">
        <v>-381.08</v>
      </c>
      <c r="N113" s="7">
        <f t="shared" si="29"/>
        <v>1.244608195542775</v>
      </c>
      <c r="O113" s="8" t="s">
        <v>318</v>
      </c>
      <c r="P113" s="9">
        <v>927.92</v>
      </c>
      <c r="Q113" s="9">
        <v>1557.92</v>
      </c>
      <c r="R113" s="9">
        <v>-630</v>
      </c>
      <c r="S113" s="8" t="s">
        <v>318</v>
      </c>
      <c r="T113" s="9">
        <v>1557.92</v>
      </c>
      <c r="U113" s="9">
        <v>1939</v>
      </c>
      <c r="V113" s="8" t="s">
        <v>318</v>
      </c>
      <c r="W113" s="9">
        <v>0</v>
      </c>
      <c r="X113" s="9">
        <f>U113+IF(V113 = "", 0, V113)+W113</f>
        <v>1939</v>
      </c>
      <c r="Y113" s="9">
        <f>T113-X113</f>
        <v>-381.07999999999993</v>
      </c>
      <c r="Z113" s="7">
        <f t="shared" si="31"/>
        <v>-0.24460819554277494</v>
      </c>
      <c r="AA113" s="8" t="s">
        <v>318</v>
      </c>
    </row>
    <row r="114" spans="1:27" collapsed="1" x14ac:dyDescent="0.25">
      <c r="A114" t="s">
        <v>318</v>
      </c>
      <c r="B114" s="25" t="s">
        <v>172</v>
      </c>
      <c r="C114" s="25"/>
      <c r="D114" s="16">
        <f>SUM(D115:D124)</f>
        <v>15514.94</v>
      </c>
      <c r="E114" s="16">
        <f>SUM(E115:E124)</f>
        <v>12019.25</v>
      </c>
      <c r="F114" s="16">
        <f>SUM(F115:F124)</f>
        <v>0</v>
      </c>
      <c r="G114" s="16">
        <f>SUM(G115:G124)</f>
        <v>-3495.6899999999996</v>
      </c>
      <c r="H114" s="17">
        <f t="shared" si="28"/>
        <v>1.2908409426544918</v>
      </c>
      <c r="I114" s="15" t="s">
        <v>318</v>
      </c>
      <c r="J114" s="16">
        <f>SUM(J115:J124)</f>
        <v>41723.620000000003</v>
      </c>
      <c r="K114" s="16">
        <f>SUM(K115:K124)</f>
        <v>37749.17</v>
      </c>
      <c r="L114" s="16">
        <f>SUM(L115:L124)</f>
        <v>0</v>
      </c>
      <c r="M114" s="16">
        <f>SUM(M115:M124)</f>
        <v>-3974.45</v>
      </c>
      <c r="N114" s="17">
        <f t="shared" si="29"/>
        <v>1.1052857586007852</v>
      </c>
      <c r="O114" s="15" t="s">
        <v>318</v>
      </c>
      <c r="P114" s="16">
        <f>SUM(P115:P124)</f>
        <v>38549.17</v>
      </c>
      <c r="Q114" s="16">
        <f>SUM(Q115:Q124)</f>
        <v>37749.17</v>
      </c>
      <c r="R114" s="16">
        <f>SUM(R115:R124)</f>
        <v>800</v>
      </c>
      <c r="S114" s="15" t="s">
        <v>318</v>
      </c>
      <c r="T114" s="16">
        <f t="shared" ref="T114:Y114" si="36">SUM(T115:T124)</f>
        <v>37749.17</v>
      </c>
      <c r="U114" s="16">
        <f t="shared" si="36"/>
        <v>41723.620000000003</v>
      </c>
      <c r="V114" s="16">
        <f t="shared" si="36"/>
        <v>0</v>
      </c>
      <c r="W114" s="16">
        <f t="shared" si="36"/>
        <v>0</v>
      </c>
      <c r="X114" s="16">
        <f t="shared" si="36"/>
        <v>41723.620000000003</v>
      </c>
      <c r="Y114" s="16">
        <f t="shared" si="36"/>
        <v>-3974.4500000000007</v>
      </c>
      <c r="Z114" s="17">
        <f t="shared" si="31"/>
        <v>-0.10528575860078515</v>
      </c>
      <c r="AA114" s="16"/>
    </row>
    <row r="115" spans="1:27" hidden="1" outlineLevel="1" x14ac:dyDescent="0.25">
      <c r="A115" t="s">
        <v>318</v>
      </c>
      <c r="B115" s="8" t="s">
        <v>318</v>
      </c>
      <c r="C115" s="8" t="s">
        <v>173</v>
      </c>
      <c r="D115" s="9">
        <v>10584</v>
      </c>
      <c r="E115" s="9">
        <v>10545</v>
      </c>
      <c r="F115" s="9">
        <v>0</v>
      </c>
      <c r="G115" s="9">
        <v>-39</v>
      </c>
      <c r="H115" s="7">
        <f t="shared" si="28"/>
        <v>1.0036984352773826</v>
      </c>
      <c r="I115" s="8" t="s">
        <v>318</v>
      </c>
      <c r="J115" s="9">
        <v>10584</v>
      </c>
      <c r="K115" s="9">
        <v>10545</v>
      </c>
      <c r="L115" s="9">
        <v>0</v>
      </c>
      <c r="M115" s="9">
        <v>-39</v>
      </c>
      <c r="N115" s="7">
        <f t="shared" si="29"/>
        <v>1.0036984352773826</v>
      </c>
      <c r="O115" s="8" t="s">
        <v>318</v>
      </c>
      <c r="P115" s="9">
        <v>10545</v>
      </c>
      <c r="Q115" s="9">
        <v>10545</v>
      </c>
      <c r="R115" s="9">
        <v>0</v>
      </c>
      <c r="S115" s="8" t="s">
        <v>318</v>
      </c>
      <c r="T115" s="9">
        <v>10545</v>
      </c>
      <c r="U115" s="9">
        <v>10584</v>
      </c>
      <c r="V115" s="8" t="s">
        <v>318</v>
      </c>
      <c r="W115" s="9">
        <v>0</v>
      </c>
      <c r="X115" s="9">
        <f t="shared" ref="X115:X124" si="37">U115+IF(V115 = "", 0, V115)+W115</f>
        <v>10584</v>
      </c>
      <c r="Y115" s="9">
        <f t="shared" ref="Y115:Y124" si="38">T115-X115</f>
        <v>-39</v>
      </c>
      <c r="Z115" s="7">
        <f t="shared" si="31"/>
        <v>-3.6984352773826458E-3</v>
      </c>
      <c r="AA115" s="8" t="s">
        <v>318</v>
      </c>
    </row>
    <row r="116" spans="1:27" hidden="1" outlineLevel="1" x14ac:dyDescent="0.25">
      <c r="A116" t="s">
        <v>318</v>
      </c>
      <c r="B116" s="8" t="s">
        <v>318</v>
      </c>
      <c r="C116" s="8" t="s">
        <v>175</v>
      </c>
      <c r="D116" s="9">
        <v>0</v>
      </c>
      <c r="E116" s="9">
        <v>0</v>
      </c>
      <c r="F116" s="9">
        <v>0</v>
      </c>
      <c r="G116" s="9">
        <v>0</v>
      </c>
      <c r="H116" s="7">
        <f t="shared" si="28"/>
        <v>0</v>
      </c>
      <c r="I116" s="8" t="s">
        <v>318</v>
      </c>
      <c r="J116" s="9">
        <v>5482.49</v>
      </c>
      <c r="K116" s="9">
        <v>5100</v>
      </c>
      <c r="L116" s="9">
        <v>0</v>
      </c>
      <c r="M116" s="9">
        <v>-382.49</v>
      </c>
      <c r="N116" s="7">
        <f t="shared" si="29"/>
        <v>1.0749980392156862</v>
      </c>
      <c r="O116" s="8" t="s">
        <v>318</v>
      </c>
      <c r="P116" s="9">
        <v>5100</v>
      </c>
      <c r="Q116" s="9">
        <v>5100</v>
      </c>
      <c r="R116" s="9">
        <v>0</v>
      </c>
      <c r="S116" s="8" t="s">
        <v>318</v>
      </c>
      <c r="T116" s="9">
        <v>5100</v>
      </c>
      <c r="U116" s="9">
        <v>5482.49</v>
      </c>
      <c r="V116" s="8" t="s">
        <v>318</v>
      </c>
      <c r="W116" s="9">
        <v>0</v>
      </c>
      <c r="X116" s="9">
        <f t="shared" si="37"/>
        <v>5482.49</v>
      </c>
      <c r="Y116" s="9">
        <f t="shared" si="38"/>
        <v>-382.48999999999978</v>
      </c>
      <c r="Z116" s="7">
        <f t="shared" si="31"/>
        <v>-7.4998039215686235E-2</v>
      </c>
      <c r="AA116" s="8" t="s">
        <v>318</v>
      </c>
    </row>
    <row r="117" spans="1:27" hidden="1" outlineLevel="1" x14ac:dyDescent="0.25">
      <c r="A117" t="s">
        <v>318</v>
      </c>
      <c r="B117" s="8" t="s">
        <v>318</v>
      </c>
      <c r="C117" s="8" t="s">
        <v>177</v>
      </c>
      <c r="D117" s="9">
        <v>0</v>
      </c>
      <c r="E117" s="9">
        <v>129.16999999999999</v>
      </c>
      <c r="F117" s="9">
        <v>0</v>
      </c>
      <c r="G117" s="9">
        <v>129.16999999999999</v>
      </c>
      <c r="H117" s="7">
        <f t="shared" si="28"/>
        <v>0</v>
      </c>
      <c r="I117" s="8" t="s">
        <v>318</v>
      </c>
      <c r="J117" s="9">
        <v>1388.9</v>
      </c>
      <c r="K117" s="9">
        <v>1550</v>
      </c>
      <c r="L117" s="9">
        <v>0</v>
      </c>
      <c r="M117" s="9">
        <v>161.1</v>
      </c>
      <c r="N117" s="7">
        <f t="shared" si="29"/>
        <v>0.89606451612903226</v>
      </c>
      <c r="O117" s="8" t="s">
        <v>318</v>
      </c>
      <c r="P117" s="9">
        <v>1550</v>
      </c>
      <c r="Q117" s="9">
        <v>1550</v>
      </c>
      <c r="R117" s="9">
        <v>0</v>
      </c>
      <c r="S117" s="8" t="s">
        <v>318</v>
      </c>
      <c r="T117" s="9">
        <v>1550</v>
      </c>
      <c r="U117" s="9">
        <v>1388.9</v>
      </c>
      <c r="V117" s="8" t="s">
        <v>318</v>
      </c>
      <c r="W117" s="9">
        <v>0</v>
      </c>
      <c r="X117" s="9">
        <f t="shared" si="37"/>
        <v>1388.9</v>
      </c>
      <c r="Y117" s="9">
        <f t="shared" si="38"/>
        <v>161.09999999999991</v>
      </c>
      <c r="Z117" s="7">
        <f t="shared" si="31"/>
        <v>0.10393548387096768</v>
      </c>
      <c r="AA117" s="8" t="s">
        <v>318</v>
      </c>
    </row>
    <row r="118" spans="1:27" hidden="1" outlineLevel="1" x14ac:dyDescent="0.25">
      <c r="A118" t="s">
        <v>318</v>
      </c>
      <c r="B118" s="8" t="s">
        <v>318</v>
      </c>
      <c r="C118" s="8" t="s">
        <v>178</v>
      </c>
      <c r="D118" s="9">
        <v>3169.43</v>
      </c>
      <c r="E118" s="9">
        <v>21.58</v>
      </c>
      <c r="F118" s="9">
        <v>0</v>
      </c>
      <c r="G118" s="9">
        <v>-3147.85</v>
      </c>
      <c r="H118" s="7">
        <f t="shared" si="28"/>
        <v>146.86886005560706</v>
      </c>
      <c r="I118" s="8" t="s">
        <v>318</v>
      </c>
      <c r="J118" s="9">
        <v>4843.79</v>
      </c>
      <c r="K118" s="9">
        <v>1742.09</v>
      </c>
      <c r="L118" s="9">
        <v>0</v>
      </c>
      <c r="M118" s="9">
        <v>-3101.7</v>
      </c>
      <c r="N118" s="7">
        <f t="shared" si="29"/>
        <v>2.7804476232571225</v>
      </c>
      <c r="O118" s="8" t="s">
        <v>318</v>
      </c>
      <c r="P118" s="9">
        <v>1742.09</v>
      </c>
      <c r="Q118" s="9">
        <v>1742.09</v>
      </c>
      <c r="R118" s="9">
        <v>0</v>
      </c>
      <c r="S118" s="8" t="s">
        <v>318</v>
      </c>
      <c r="T118" s="9">
        <v>1742.09</v>
      </c>
      <c r="U118" s="9">
        <v>4843.79</v>
      </c>
      <c r="V118" s="8" t="s">
        <v>318</v>
      </c>
      <c r="W118" s="9">
        <v>0</v>
      </c>
      <c r="X118" s="9">
        <f t="shared" si="37"/>
        <v>4843.79</v>
      </c>
      <c r="Y118" s="9">
        <f t="shared" si="38"/>
        <v>-3101.7</v>
      </c>
      <c r="Z118" s="7">
        <f t="shared" si="31"/>
        <v>-1.7804476232571222</v>
      </c>
      <c r="AA118" s="8" t="s">
        <v>318</v>
      </c>
    </row>
    <row r="119" spans="1:27" hidden="1" outlineLevel="1" x14ac:dyDescent="0.25">
      <c r="A119" t="s">
        <v>318</v>
      </c>
      <c r="B119" s="8" t="s">
        <v>318</v>
      </c>
      <c r="C119" s="8" t="s">
        <v>179</v>
      </c>
      <c r="D119" s="9">
        <v>920.26</v>
      </c>
      <c r="E119" s="9">
        <v>699.33</v>
      </c>
      <c r="F119" s="9">
        <v>0</v>
      </c>
      <c r="G119" s="9">
        <v>-220.93</v>
      </c>
      <c r="H119" s="7">
        <f t="shared" si="28"/>
        <v>1.3159166630918164</v>
      </c>
      <c r="I119" s="8" t="s">
        <v>318</v>
      </c>
      <c r="J119" s="9">
        <v>5741.72</v>
      </c>
      <c r="K119" s="9">
        <v>10592</v>
      </c>
      <c r="L119" s="9">
        <v>0</v>
      </c>
      <c r="M119" s="9">
        <v>4850.28</v>
      </c>
      <c r="N119" s="7">
        <f t="shared" si="29"/>
        <v>0.5420808157099698</v>
      </c>
      <c r="O119" s="8" t="s">
        <v>318</v>
      </c>
      <c r="P119" s="9">
        <v>11392</v>
      </c>
      <c r="Q119" s="9">
        <v>10592</v>
      </c>
      <c r="R119" s="9">
        <v>800</v>
      </c>
      <c r="S119" s="8" t="s">
        <v>318</v>
      </c>
      <c r="T119" s="9">
        <v>10592</v>
      </c>
      <c r="U119" s="9">
        <v>5741.72</v>
      </c>
      <c r="V119" s="8" t="s">
        <v>318</v>
      </c>
      <c r="W119" s="9">
        <v>0</v>
      </c>
      <c r="X119" s="9">
        <f t="shared" si="37"/>
        <v>5741.72</v>
      </c>
      <c r="Y119" s="9">
        <f t="shared" si="38"/>
        <v>4850.28</v>
      </c>
      <c r="Z119" s="7">
        <f t="shared" si="31"/>
        <v>0.4579191842900302</v>
      </c>
      <c r="AA119" s="8" t="s">
        <v>318</v>
      </c>
    </row>
    <row r="120" spans="1:27" hidden="1" outlineLevel="1" x14ac:dyDescent="0.25">
      <c r="A120" t="s">
        <v>318</v>
      </c>
      <c r="B120" s="8" t="s">
        <v>318</v>
      </c>
      <c r="C120" s="8" t="s">
        <v>180</v>
      </c>
      <c r="D120" s="9">
        <v>391.25</v>
      </c>
      <c r="E120" s="9">
        <v>0</v>
      </c>
      <c r="F120" s="9">
        <v>0</v>
      </c>
      <c r="G120" s="9">
        <v>-391.25</v>
      </c>
      <c r="H120" s="7">
        <f t="shared" si="28"/>
        <v>0</v>
      </c>
      <c r="I120" s="8" t="s">
        <v>318</v>
      </c>
      <c r="J120" s="9">
        <v>8997.6200000000008</v>
      </c>
      <c r="K120" s="9">
        <v>6000</v>
      </c>
      <c r="L120" s="9">
        <v>0</v>
      </c>
      <c r="M120" s="9">
        <v>-2997.62</v>
      </c>
      <c r="N120" s="7">
        <f t="shared" si="29"/>
        <v>1.4996033333333334</v>
      </c>
      <c r="O120" s="8" t="s">
        <v>318</v>
      </c>
      <c r="P120" s="9">
        <v>6000</v>
      </c>
      <c r="Q120" s="9">
        <v>6000</v>
      </c>
      <c r="R120" s="9">
        <v>0</v>
      </c>
      <c r="S120" s="8" t="s">
        <v>318</v>
      </c>
      <c r="T120" s="9">
        <v>6000</v>
      </c>
      <c r="U120" s="9">
        <v>8997.6200000000008</v>
      </c>
      <c r="V120" s="8" t="s">
        <v>318</v>
      </c>
      <c r="W120" s="9">
        <v>0</v>
      </c>
      <c r="X120" s="9">
        <f t="shared" si="37"/>
        <v>8997.6200000000008</v>
      </c>
      <c r="Y120" s="9">
        <f t="shared" si="38"/>
        <v>-2997.6200000000008</v>
      </c>
      <c r="Z120" s="7">
        <f t="shared" si="31"/>
        <v>-0.49960333333333345</v>
      </c>
      <c r="AA120" s="8" t="s">
        <v>318</v>
      </c>
    </row>
    <row r="121" spans="1:27" hidden="1" outlineLevel="1" x14ac:dyDescent="0.25">
      <c r="A121" t="s">
        <v>318</v>
      </c>
      <c r="B121" s="8" t="s">
        <v>318</v>
      </c>
      <c r="C121" s="8" t="s">
        <v>181</v>
      </c>
      <c r="D121" s="9">
        <v>0</v>
      </c>
      <c r="E121" s="9">
        <v>0</v>
      </c>
      <c r="F121" s="9">
        <v>0</v>
      </c>
      <c r="G121" s="9">
        <v>0</v>
      </c>
      <c r="H121" s="7">
        <f t="shared" si="28"/>
        <v>0</v>
      </c>
      <c r="I121" s="8" t="s">
        <v>318</v>
      </c>
      <c r="J121" s="9">
        <v>749.35</v>
      </c>
      <c r="K121" s="9">
        <v>730</v>
      </c>
      <c r="L121" s="9">
        <v>0</v>
      </c>
      <c r="M121" s="9">
        <v>-19.350000000000001</v>
      </c>
      <c r="N121" s="7">
        <f t="shared" si="29"/>
        <v>1.0265068493150684</v>
      </c>
      <c r="O121" s="8" t="s">
        <v>318</v>
      </c>
      <c r="P121" s="9">
        <v>730</v>
      </c>
      <c r="Q121" s="9">
        <v>730</v>
      </c>
      <c r="R121" s="9">
        <v>0</v>
      </c>
      <c r="S121" s="8" t="s">
        <v>318</v>
      </c>
      <c r="T121" s="9">
        <v>730</v>
      </c>
      <c r="U121" s="9">
        <v>749.35</v>
      </c>
      <c r="V121" s="8" t="s">
        <v>318</v>
      </c>
      <c r="W121" s="9">
        <v>0</v>
      </c>
      <c r="X121" s="9">
        <f t="shared" si="37"/>
        <v>749.35</v>
      </c>
      <c r="Y121" s="9">
        <f t="shared" si="38"/>
        <v>-19.350000000000023</v>
      </c>
      <c r="Z121" s="7">
        <f t="shared" si="31"/>
        <v>-2.6506849315068526E-2</v>
      </c>
      <c r="AA121" s="8" t="s">
        <v>318</v>
      </c>
    </row>
    <row r="122" spans="1:27" hidden="1" outlineLevel="1" x14ac:dyDescent="0.25">
      <c r="A122" t="s">
        <v>318</v>
      </c>
      <c r="B122" s="8" t="s">
        <v>318</v>
      </c>
      <c r="C122" s="8" t="s">
        <v>182</v>
      </c>
      <c r="D122" s="9">
        <v>0</v>
      </c>
      <c r="E122" s="9">
        <v>0</v>
      </c>
      <c r="F122" s="9">
        <v>0</v>
      </c>
      <c r="G122" s="9">
        <v>0</v>
      </c>
      <c r="H122" s="7">
        <f t="shared" si="28"/>
        <v>0</v>
      </c>
      <c r="I122" s="8" t="s">
        <v>318</v>
      </c>
      <c r="J122" s="9">
        <v>600.12</v>
      </c>
      <c r="K122" s="9">
        <v>600</v>
      </c>
      <c r="L122" s="9">
        <v>0</v>
      </c>
      <c r="M122" s="9">
        <v>-0.12</v>
      </c>
      <c r="N122" s="7">
        <f t="shared" si="29"/>
        <v>1.0002</v>
      </c>
      <c r="O122" s="8" t="s">
        <v>318</v>
      </c>
      <c r="P122" s="9">
        <v>600</v>
      </c>
      <c r="Q122" s="9">
        <v>600</v>
      </c>
      <c r="R122" s="9">
        <v>0</v>
      </c>
      <c r="S122" s="8" t="s">
        <v>318</v>
      </c>
      <c r="T122" s="9">
        <v>600</v>
      </c>
      <c r="U122" s="9">
        <v>600.12</v>
      </c>
      <c r="V122" s="8" t="s">
        <v>318</v>
      </c>
      <c r="W122" s="9">
        <v>0</v>
      </c>
      <c r="X122" s="9">
        <f t="shared" si="37"/>
        <v>600.12</v>
      </c>
      <c r="Y122" s="9">
        <f t="shared" si="38"/>
        <v>-0.12000000000000455</v>
      </c>
      <c r="Z122" s="7">
        <f t="shared" si="31"/>
        <v>-2.0000000000000757E-4</v>
      </c>
      <c r="AA122" s="8" t="s">
        <v>318</v>
      </c>
    </row>
    <row r="123" spans="1:27" hidden="1" outlineLevel="1" x14ac:dyDescent="0.25">
      <c r="A123" t="s">
        <v>318</v>
      </c>
      <c r="B123" s="8" t="s">
        <v>318</v>
      </c>
      <c r="C123" s="8" t="s">
        <v>183</v>
      </c>
      <c r="D123" s="9">
        <v>0</v>
      </c>
      <c r="E123" s="9">
        <v>24.17</v>
      </c>
      <c r="F123" s="9">
        <v>0</v>
      </c>
      <c r="G123" s="9">
        <v>24.17</v>
      </c>
      <c r="H123" s="7">
        <f t="shared" si="28"/>
        <v>0</v>
      </c>
      <c r="I123" s="8" t="s">
        <v>318</v>
      </c>
      <c r="J123" s="9">
        <v>425.24</v>
      </c>
      <c r="K123" s="9">
        <v>290.08</v>
      </c>
      <c r="L123" s="9">
        <v>0</v>
      </c>
      <c r="M123" s="9">
        <v>-135.16</v>
      </c>
      <c r="N123" s="7">
        <f t="shared" si="29"/>
        <v>1.4659404302261447</v>
      </c>
      <c r="O123" s="8" t="s">
        <v>318</v>
      </c>
      <c r="P123" s="9">
        <v>290.08</v>
      </c>
      <c r="Q123" s="9">
        <v>290.08</v>
      </c>
      <c r="R123" s="9">
        <v>0</v>
      </c>
      <c r="S123" s="8" t="s">
        <v>318</v>
      </c>
      <c r="T123" s="9">
        <v>290.08</v>
      </c>
      <c r="U123" s="9">
        <v>425.24</v>
      </c>
      <c r="V123" s="8" t="s">
        <v>318</v>
      </c>
      <c r="W123" s="9">
        <v>0</v>
      </c>
      <c r="X123" s="9">
        <f t="shared" si="37"/>
        <v>425.24</v>
      </c>
      <c r="Y123" s="9">
        <f t="shared" si="38"/>
        <v>-135.16000000000003</v>
      </c>
      <c r="Z123" s="7">
        <f t="shared" si="31"/>
        <v>-0.46594043022614462</v>
      </c>
      <c r="AA123" s="8" t="s">
        <v>318</v>
      </c>
    </row>
    <row r="124" spans="1:27" hidden="1" outlineLevel="1" x14ac:dyDescent="0.25">
      <c r="A124" t="s">
        <v>318</v>
      </c>
      <c r="B124" s="8" t="s">
        <v>318</v>
      </c>
      <c r="C124" s="8" t="s">
        <v>184</v>
      </c>
      <c r="D124" s="9">
        <v>450</v>
      </c>
      <c r="E124" s="9">
        <v>600</v>
      </c>
      <c r="F124" s="9">
        <v>0</v>
      </c>
      <c r="G124" s="9">
        <v>150</v>
      </c>
      <c r="H124" s="7">
        <f t="shared" si="28"/>
        <v>0.75</v>
      </c>
      <c r="I124" s="8" t="s">
        <v>318</v>
      </c>
      <c r="J124" s="9">
        <v>2910.39</v>
      </c>
      <c r="K124" s="9">
        <v>600</v>
      </c>
      <c r="L124" s="9">
        <v>0</v>
      </c>
      <c r="M124" s="9">
        <v>-2310.39</v>
      </c>
      <c r="N124" s="7">
        <f t="shared" si="29"/>
        <v>4.8506499999999999</v>
      </c>
      <c r="O124" s="8" t="s">
        <v>318</v>
      </c>
      <c r="P124" s="9">
        <v>600</v>
      </c>
      <c r="Q124" s="9">
        <v>600</v>
      </c>
      <c r="R124" s="9">
        <v>0</v>
      </c>
      <c r="S124" s="8" t="s">
        <v>318</v>
      </c>
      <c r="T124" s="9">
        <v>600</v>
      </c>
      <c r="U124" s="9">
        <v>2910.39</v>
      </c>
      <c r="V124" s="8" t="s">
        <v>318</v>
      </c>
      <c r="W124" s="9">
        <v>0</v>
      </c>
      <c r="X124" s="9">
        <f t="shared" si="37"/>
        <v>2910.39</v>
      </c>
      <c r="Y124" s="9">
        <f t="shared" si="38"/>
        <v>-2310.39</v>
      </c>
      <c r="Z124" s="7">
        <f t="shared" si="31"/>
        <v>-3.8506499999999999</v>
      </c>
      <c r="AA124" s="8" t="s">
        <v>318</v>
      </c>
    </row>
    <row r="125" spans="1:27" collapsed="1" x14ac:dyDescent="0.25">
      <c r="A125" t="s">
        <v>318</v>
      </c>
      <c r="B125" s="25" t="s">
        <v>186</v>
      </c>
      <c r="C125" s="25"/>
      <c r="D125" s="16">
        <f>SUM(D126:D128)</f>
        <v>3854.71</v>
      </c>
      <c r="E125" s="16">
        <f>SUM(E126:E128)</f>
        <v>799</v>
      </c>
      <c r="F125" s="16">
        <f>SUM(F126:F128)</f>
        <v>0</v>
      </c>
      <c r="G125" s="16">
        <f>SUM(G126:G128)</f>
        <v>-3055.71</v>
      </c>
      <c r="H125" s="17">
        <f t="shared" si="28"/>
        <v>4.8244180225281603</v>
      </c>
      <c r="I125" s="15" t="s">
        <v>318</v>
      </c>
      <c r="J125" s="16">
        <f>SUM(J126:J128)</f>
        <v>58348.5</v>
      </c>
      <c r="K125" s="16">
        <f>SUM(K126:K128)</f>
        <v>74956</v>
      </c>
      <c r="L125" s="16">
        <f>SUM(L126:L128)</f>
        <v>0</v>
      </c>
      <c r="M125" s="16">
        <f>SUM(M126:M128)</f>
        <v>16607.499999999996</v>
      </c>
      <c r="N125" s="17">
        <f t="shared" si="29"/>
        <v>0.77843668285394096</v>
      </c>
      <c r="O125" s="15" t="s">
        <v>318</v>
      </c>
      <c r="P125" s="16">
        <f>SUM(P126:P128)</f>
        <v>74956</v>
      </c>
      <c r="Q125" s="16">
        <f>SUM(Q126:Q128)</f>
        <v>74956</v>
      </c>
      <c r="R125" s="16">
        <f>SUM(R126:R128)</f>
        <v>0</v>
      </c>
      <c r="S125" s="15" t="s">
        <v>318</v>
      </c>
      <c r="T125" s="16">
        <f t="shared" ref="T125:Y125" si="39">SUM(T126:T128)</f>
        <v>74956</v>
      </c>
      <c r="U125" s="16">
        <f t="shared" si="39"/>
        <v>58348.5</v>
      </c>
      <c r="V125" s="16">
        <f t="shared" si="39"/>
        <v>0</v>
      </c>
      <c r="W125" s="16">
        <f t="shared" si="39"/>
        <v>0</v>
      </c>
      <c r="X125" s="16">
        <f t="shared" si="39"/>
        <v>58348.5</v>
      </c>
      <c r="Y125" s="16">
        <f t="shared" si="39"/>
        <v>16607.5</v>
      </c>
      <c r="Z125" s="17">
        <f t="shared" si="31"/>
        <v>0.22156331714605901</v>
      </c>
      <c r="AA125" s="16"/>
    </row>
    <row r="126" spans="1:27" hidden="1" outlineLevel="1" x14ac:dyDescent="0.25">
      <c r="A126" t="s">
        <v>318</v>
      </c>
      <c r="B126" s="8" t="s">
        <v>318</v>
      </c>
      <c r="C126" s="8" t="s">
        <v>187</v>
      </c>
      <c r="D126" s="9">
        <v>706.12</v>
      </c>
      <c r="E126" s="9">
        <v>0</v>
      </c>
      <c r="F126" s="9">
        <v>0</v>
      </c>
      <c r="G126" s="9">
        <v>-706.12</v>
      </c>
      <c r="H126" s="7">
        <f t="shared" ref="H126:H157" si="40">IF(E126&lt;&gt;0, (D126+F126)/E126, 0)</f>
        <v>0</v>
      </c>
      <c r="I126" s="8" t="s">
        <v>318</v>
      </c>
      <c r="J126" s="9">
        <v>17752.2</v>
      </c>
      <c r="K126" s="9">
        <v>26000</v>
      </c>
      <c r="L126" s="9">
        <v>0</v>
      </c>
      <c r="M126" s="9">
        <v>8247.7999999999993</v>
      </c>
      <c r="N126" s="7">
        <f t="shared" ref="N126:N157" si="41">IF(K126&lt;&gt;0, (J126+L126)/K126, 0)</f>
        <v>0.68277692307692306</v>
      </c>
      <c r="O126" s="8" t="s">
        <v>318</v>
      </c>
      <c r="P126" s="9">
        <v>26000</v>
      </c>
      <c r="Q126" s="9">
        <v>26000</v>
      </c>
      <c r="R126" s="9">
        <v>0</v>
      </c>
      <c r="S126" s="8" t="s">
        <v>318</v>
      </c>
      <c r="T126" s="9">
        <v>26000</v>
      </c>
      <c r="U126" s="9">
        <v>17752.2</v>
      </c>
      <c r="V126" s="8" t="s">
        <v>318</v>
      </c>
      <c r="W126" s="9">
        <v>0</v>
      </c>
      <c r="X126" s="9">
        <f>U126+IF(V126 = "", 0, V126)+W126</f>
        <v>17752.2</v>
      </c>
      <c r="Y126" s="9">
        <f>T126-X126</f>
        <v>8247.7999999999993</v>
      </c>
      <c r="Z126" s="7">
        <f t="shared" ref="Z126:Z157" si="42">IF(T126&lt;&gt;0, Y126/T126, 0)</f>
        <v>0.31722307692307689</v>
      </c>
      <c r="AA126" s="8" t="s">
        <v>318</v>
      </c>
    </row>
    <row r="127" spans="1:27" hidden="1" outlineLevel="1" x14ac:dyDescent="0.25">
      <c r="A127" t="s">
        <v>318</v>
      </c>
      <c r="B127" s="8" t="s">
        <v>318</v>
      </c>
      <c r="C127" s="8" t="s">
        <v>188</v>
      </c>
      <c r="D127" s="9">
        <v>2350.21</v>
      </c>
      <c r="E127" s="9">
        <v>0</v>
      </c>
      <c r="F127" s="9">
        <v>0</v>
      </c>
      <c r="G127" s="9">
        <v>-2350.21</v>
      </c>
      <c r="H127" s="7">
        <f t="shared" si="40"/>
        <v>0</v>
      </c>
      <c r="I127" s="8" t="s">
        <v>318</v>
      </c>
      <c r="J127" s="9">
        <v>29879.24</v>
      </c>
      <c r="K127" s="9">
        <v>39368</v>
      </c>
      <c r="L127" s="9">
        <v>0</v>
      </c>
      <c r="M127" s="9">
        <v>9488.76</v>
      </c>
      <c r="N127" s="7">
        <f t="shared" si="41"/>
        <v>0.75897276976224348</v>
      </c>
      <c r="O127" s="8" t="s">
        <v>318</v>
      </c>
      <c r="P127" s="9">
        <v>39368</v>
      </c>
      <c r="Q127" s="9">
        <v>39368</v>
      </c>
      <c r="R127" s="9">
        <v>0</v>
      </c>
      <c r="S127" s="8" t="s">
        <v>318</v>
      </c>
      <c r="T127" s="9">
        <v>39368</v>
      </c>
      <c r="U127" s="9">
        <v>29879.24</v>
      </c>
      <c r="V127" s="8" t="s">
        <v>318</v>
      </c>
      <c r="W127" s="9">
        <v>0</v>
      </c>
      <c r="X127" s="9">
        <f>U127+IF(V127 = "", 0, V127)+W127</f>
        <v>29879.24</v>
      </c>
      <c r="Y127" s="9">
        <f>T127-X127</f>
        <v>9488.7599999999984</v>
      </c>
      <c r="Z127" s="7">
        <f t="shared" si="42"/>
        <v>0.24102723023775652</v>
      </c>
      <c r="AA127" s="8" t="s">
        <v>318</v>
      </c>
    </row>
    <row r="128" spans="1:27" hidden="1" outlineLevel="1" x14ac:dyDescent="0.25">
      <c r="A128" t="s">
        <v>318</v>
      </c>
      <c r="B128" s="8" t="s">
        <v>318</v>
      </c>
      <c r="C128" s="8" t="s">
        <v>189</v>
      </c>
      <c r="D128" s="9">
        <v>798.38</v>
      </c>
      <c r="E128" s="9">
        <v>799</v>
      </c>
      <c r="F128" s="9">
        <v>0</v>
      </c>
      <c r="G128" s="9">
        <v>0.62</v>
      </c>
      <c r="H128" s="7">
        <f t="shared" si="40"/>
        <v>0.9992240300375469</v>
      </c>
      <c r="I128" s="8" t="s">
        <v>318</v>
      </c>
      <c r="J128" s="9">
        <v>10717.06</v>
      </c>
      <c r="K128" s="9">
        <v>9588</v>
      </c>
      <c r="L128" s="9">
        <v>0</v>
      </c>
      <c r="M128" s="9">
        <v>-1129.06</v>
      </c>
      <c r="N128" s="7">
        <f t="shared" si="41"/>
        <v>1.1177576136837712</v>
      </c>
      <c r="O128" s="8" t="s">
        <v>318</v>
      </c>
      <c r="P128" s="9">
        <v>9588</v>
      </c>
      <c r="Q128" s="9">
        <v>9588</v>
      </c>
      <c r="R128" s="9">
        <v>0</v>
      </c>
      <c r="S128" s="8" t="s">
        <v>318</v>
      </c>
      <c r="T128" s="9">
        <v>9588</v>
      </c>
      <c r="U128" s="9">
        <v>10717.06</v>
      </c>
      <c r="V128" s="8" t="s">
        <v>318</v>
      </c>
      <c r="W128" s="9">
        <v>0</v>
      </c>
      <c r="X128" s="9">
        <f>U128+IF(V128 = "", 0, V128)+W128</f>
        <v>10717.06</v>
      </c>
      <c r="Y128" s="9">
        <f>T128-X128</f>
        <v>-1129.0599999999995</v>
      </c>
      <c r="Z128" s="7">
        <f t="shared" si="42"/>
        <v>-0.11775761368377133</v>
      </c>
      <c r="AA128" s="8" t="s">
        <v>318</v>
      </c>
    </row>
    <row r="129" spans="1:27" collapsed="1" x14ac:dyDescent="0.25">
      <c r="A129" t="s">
        <v>318</v>
      </c>
      <c r="B129" s="25" t="s">
        <v>191</v>
      </c>
      <c r="C129" s="25"/>
      <c r="D129" s="16">
        <f>SUM(D130:D141)</f>
        <v>9441.2199999999993</v>
      </c>
      <c r="E129" s="16">
        <f>SUM(E130:E141)</f>
        <v>7381.16</v>
      </c>
      <c r="F129" s="16">
        <f>SUM(F130:F141)</f>
        <v>0</v>
      </c>
      <c r="G129" s="16">
        <f>SUM(G130:G141)</f>
        <v>-2060.06</v>
      </c>
      <c r="H129" s="17">
        <f t="shared" si="40"/>
        <v>1.2790970524958136</v>
      </c>
      <c r="I129" s="15" t="s">
        <v>318</v>
      </c>
      <c r="J129" s="16">
        <f>SUM(J130:J141)</f>
        <v>48858.93</v>
      </c>
      <c r="K129" s="16">
        <f>SUM(K130:K141)</f>
        <v>65324.630000000005</v>
      </c>
      <c r="L129" s="16">
        <f>SUM(L130:L141)</f>
        <v>0</v>
      </c>
      <c r="M129" s="16">
        <f>SUM(M130:M141)</f>
        <v>16465.7</v>
      </c>
      <c r="N129" s="17">
        <f t="shared" si="41"/>
        <v>0.74794040165248543</v>
      </c>
      <c r="O129" s="15" t="s">
        <v>318</v>
      </c>
      <c r="P129" s="16">
        <f>SUM(P130:P141)</f>
        <v>53374.64</v>
      </c>
      <c r="Q129" s="16">
        <f>SUM(Q130:Q141)</f>
        <v>65324.630000000005</v>
      </c>
      <c r="R129" s="16">
        <f>SUM(R130:R141)</f>
        <v>-11949.990000000002</v>
      </c>
      <c r="S129" s="15" t="s">
        <v>318</v>
      </c>
      <c r="T129" s="16">
        <f t="shared" ref="T129:Y129" si="43">SUM(T130:T141)</f>
        <v>65324.630000000005</v>
      </c>
      <c r="U129" s="16">
        <f t="shared" si="43"/>
        <v>48858.93</v>
      </c>
      <c r="V129" s="16">
        <f t="shared" si="43"/>
        <v>0</v>
      </c>
      <c r="W129" s="16">
        <f t="shared" si="43"/>
        <v>0</v>
      </c>
      <c r="X129" s="16">
        <f t="shared" si="43"/>
        <v>48858.93</v>
      </c>
      <c r="Y129" s="16">
        <f t="shared" si="43"/>
        <v>16465.7</v>
      </c>
      <c r="Z129" s="17">
        <f t="shared" si="42"/>
        <v>0.25205959834751457</v>
      </c>
      <c r="AA129" s="16"/>
    </row>
    <row r="130" spans="1:27" hidden="1" outlineLevel="1" x14ac:dyDescent="0.25">
      <c r="A130" t="s">
        <v>318</v>
      </c>
      <c r="B130" s="8" t="s">
        <v>318</v>
      </c>
      <c r="C130" s="8" t="s">
        <v>192</v>
      </c>
      <c r="D130" s="9">
        <v>4031.86</v>
      </c>
      <c r="E130" s="9">
        <v>0</v>
      </c>
      <c r="F130" s="9">
        <v>0</v>
      </c>
      <c r="G130" s="9">
        <v>-4031.86</v>
      </c>
      <c r="H130" s="7">
        <f t="shared" si="40"/>
        <v>0</v>
      </c>
      <c r="I130" s="8" t="s">
        <v>318</v>
      </c>
      <c r="J130" s="9">
        <v>7846.87</v>
      </c>
      <c r="K130" s="9">
        <v>0</v>
      </c>
      <c r="L130" s="9">
        <v>0</v>
      </c>
      <c r="M130" s="9">
        <v>-7846.87</v>
      </c>
      <c r="N130" s="7">
        <f t="shared" si="41"/>
        <v>0</v>
      </c>
      <c r="O130" s="8" t="s">
        <v>318</v>
      </c>
      <c r="P130" s="9">
        <v>0</v>
      </c>
      <c r="Q130" s="9">
        <v>0</v>
      </c>
      <c r="R130" s="9">
        <v>0</v>
      </c>
      <c r="S130" s="8" t="s">
        <v>318</v>
      </c>
      <c r="T130" s="9">
        <v>0</v>
      </c>
      <c r="U130" s="9">
        <v>7846.87</v>
      </c>
      <c r="V130" s="8" t="s">
        <v>318</v>
      </c>
      <c r="W130" s="9">
        <v>0</v>
      </c>
      <c r="X130" s="9">
        <f t="shared" ref="X130:X141" si="44">U130+IF(V130 = "", 0, V130)+W130</f>
        <v>7846.87</v>
      </c>
      <c r="Y130" s="9">
        <f t="shared" ref="Y130:Y141" si="45">T130-X130</f>
        <v>-7846.87</v>
      </c>
      <c r="Z130" s="7">
        <f t="shared" si="42"/>
        <v>0</v>
      </c>
      <c r="AA130" s="8" t="s">
        <v>318</v>
      </c>
    </row>
    <row r="131" spans="1:27" hidden="1" outlineLevel="1" x14ac:dyDescent="0.25">
      <c r="A131" t="s">
        <v>318</v>
      </c>
      <c r="B131" s="8" t="s">
        <v>318</v>
      </c>
      <c r="C131" s="8" t="s">
        <v>194</v>
      </c>
      <c r="D131" s="9">
        <v>4303.58</v>
      </c>
      <c r="E131" s="9">
        <v>2817.63</v>
      </c>
      <c r="F131" s="9">
        <v>0</v>
      </c>
      <c r="G131" s="9">
        <v>-1485.95</v>
      </c>
      <c r="H131" s="7">
        <f t="shared" si="40"/>
        <v>1.5273758442378877</v>
      </c>
      <c r="I131" s="8" t="s">
        <v>318</v>
      </c>
      <c r="J131" s="9">
        <v>9177.2199999999993</v>
      </c>
      <c r="K131" s="9">
        <v>35811.54</v>
      </c>
      <c r="L131" s="9">
        <v>0</v>
      </c>
      <c r="M131" s="9">
        <v>26634.32</v>
      </c>
      <c r="N131" s="7">
        <f t="shared" si="41"/>
        <v>0.25626432150083461</v>
      </c>
      <c r="O131" s="8" t="s">
        <v>318</v>
      </c>
      <c r="P131" s="9">
        <v>27686.54</v>
      </c>
      <c r="Q131" s="9">
        <v>35811.54</v>
      </c>
      <c r="R131" s="9">
        <v>-8125</v>
      </c>
      <c r="S131" s="8" t="s">
        <v>318</v>
      </c>
      <c r="T131" s="9">
        <v>35811.54</v>
      </c>
      <c r="U131" s="9">
        <v>9177.2199999999993</v>
      </c>
      <c r="V131" s="8" t="s">
        <v>318</v>
      </c>
      <c r="W131" s="9">
        <v>0</v>
      </c>
      <c r="X131" s="9">
        <f t="shared" si="44"/>
        <v>9177.2199999999993</v>
      </c>
      <c r="Y131" s="9">
        <f t="shared" si="45"/>
        <v>26634.32</v>
      </c>
      <c r="Z131" s="7">
        <f t="shared" si="42"/>
        <v>0.74373567849916533</v>
      </c>
      <c r="AA131" s="8" t="s">
        <v>318</v>
      </c>
    </row>
    <row r="132" spans="1:27" hidden="1" outlineLevel="1" x14ac:dyDescent="0.25">
      <c r="A132" t="s">
        <v>318</v>
      </c>
      <c r="B132" s="8" t="s">
        <v>318</v>
      </c>
      <c r="C132" s="8" t="s">
        <v>195</v>
      </c>
      <c r="D132" s="9">
        <v>334</v>
      </c>
      <c r="E132" s="9">
        <v>0</v>
      </c>
      <c r="F132" s="9">
        <v>0</v>
      </c>
      <c r="G132" s="9">
        <v>-334</v>
      </c>
      <c r="H132" s="7">
        <f t="shared" si="40"/>
        <v>0</v>
      </c>
      <c r="I132" s="8" t="s">
        <v>318</v>
      </c>
      <c r="J132" s="9">
        <v>13454.14</v>
      </c>
      <c r="K132" s="9">
        <v>12950</v>
      </c>
      <c r="L132" s="9">
        <v>0</v>
      </c>
      <c r="M132" s="9">
        <v>-504.14</v>
      </c>
      <c r="N132" s="7">
        <f t="shared" si="41"/>
        <v>1.0389297297297297</v>
      </c>
      <c r="O132" s="8" t="s">
        <v>318</v>
      </c>
      <c r="P132" s="9">
        <v>12950</v>
      </c>
      <c r="Q132" s="9">
        <v>12950</v>
      </c>
      <c r="R132" s="9">
        <v>0</v>
      </c>
      <c r="S132" s="8" t="s">
        <v>318</v>
      </c>
      <c r="T132" s="9">
        <v>12950</v>
      </c>
      <c r="U132" s="9">
        <v>13454.14</v>
      </c>
      <c r="V132" s="8" t="s">
        <v>318</v>
      </c>
      <c r="W132" s="9">
        <v>0</v>
      </c>
      <c r="X132" s="9">
        <f t="shared" si="44"/>
        <v>13454.14</v>
      </c>
      <c r="Y132" s="9">
        <f t="shared" si="45"/>
        <v>-504.13999999999942</v>
      </c>
      <c r="Z132" s="7">
        <f t="shared" si="42"/>
        <v>-3.8929729729729683E-2</v>
      </c>
      <c r="AA132" s="8" t="s">
        <v>318</v>
      </c>
    </row>
    <row r="133" spans="1:27" hidden="1" outlineLevel="1" x14ac:dyDescent="0.25">
      <c r="A133" t="s">
        <v>318</v>
      </c>
      <c r="B133" s="8" t="s">
        <v>318</v>
      </c>
      <c r="C133" s="8" t="s">
        <v>196</v>
      </c>
      <c r="D133" s="9">
        <v>91.98</v>
      </c>
      <c r="E133" s="9">
        <v>160.57</v>
      </c>
      <c r="F133" s="9">
        <v>0</v>
      </c>
      <c r="G133" s="9">
        <v>68.59</v>
      </c>
      <c r="H133" s="7">
        <f t="shared" si="40"/>
        <v>0.5728342778850346</v>
      </c>
      <c r="I133" s="8" t="s">
        <v>318</v>
      </c>
      <c r="J133" s="9">
        <v>1375.67</v>
      </c>
      <c r="K133" s="9">
        <v>1926.83</v>
      </c>
      <c r="L133" s="9">
        <v>0</v>
      </c>
      <c r="M133" s="9">
        <v>551.16</v>
      </c>
      <c r="N133" s="7">
        <f t="shared" si="41"/>
        <v>0.71395504533352716</v>
      </c>
      <c r="O133" s="8" t="s">
        <v>318</v>
      </c>
      <c r="P133" s="9">
        <v>746.95</v>
      </c>
      <c r="Q133" s="9">
        <v>1926.83</v>
      </c>
      <c r="R133" s="9">
        <v>-1179.8800000000001</v>
      </c>
      <c r="S133" s="8" t="s">
        <v>318</v>
      </c>
      <c r="T133" s="9">
        <v>1926.83</v>
      </c>
      <c r="U133" s="9">
        <v>1375.67</v>
      </c>
      <c r="V133" s="8" t="s">
        <v>318</v>
      </c>
      <c r="W133" s="9">
        <v>0</v>
      </c>
      <c r="X133" s="9">
        <f t="shared" si="44"/>
        <v>1375.67</v>
      </c>
      <c r="Y133" s="9">
        <f t="shared" si="45"/>
        <v>551.15999999999985</v>
      </c>
      <c r="Z133" s="7">
        <f t="shared" si="42"/>
        <v>0.28604495466647284</v>
      </c>
      <c r="AA133" s="8" t="s">
        <v>318</v>
      </c>
    </row>
    <row r="134" spans="1:27" hidden="1" outlineLevel="1" x14ac:dyDescent="0.25">
      <c r="A134" t="s">
        <v>318</v>
      </c>
      <c r="B134" s="8" t="s">
        <v>318</v>
      </c>
      <c r="C134" s="8" t="s">
        <v>197</v>
      </c>
      <c r="D134" s="9">
        <v>0</v>
      </c>
      <c r="E134" s="9">
        <v>0</v>
      </c>
      <c r="F134" s="9">
        <v>0</v>
      </c>
      <c r="G134" s="9">
        <v>0</v>
      </c>
      <c r="H134" s="7">
        <f t="shared" si="40"/>
        <v>0</v>
      </c>
      <c r="I134" s="8" t="s">
        <v>318</v>
      </c>
      <c r="J134" s="9">
        <v>205</v>
      </c>
      <c r="K134" s="9">
        <v>180</v>
      </c>
      <c r="L134" s="9">
        <v>0</v>
      </c>
      <c r="M134" s="9">
        <v>-25</v>
      </c>
      <c r="N134" s="7">
        <f t="shared" si="41"/>
        <v>1.1388888888888888</v>
      </c>
      <c r="O134" s="8" t="s">
        <v>318</v>
      </c>
      <c r="P134" s="9">
        <v>180</v>
      </c>
      <c r="Q134" s="9">
        <v>180</v>
      </c>
      <c r="R134" s="9">
        <v>0</v>
      </c>
      <c r="S134" s="8" t="s">
        <v>318</v>
      </c>
      <c r="T134" s="9">
        <v>180</v>
      </c>
      <c r="U134" s="9">
        <v>205</v>
      </c>
      <c r="V134" s="8" t="s">
        <v>318</v>
      </c>
      <c r="W134" s="9">
        <v>0</v>
      </c>
      <c r="X134" s="9">
        <f t="shared" si="44"/>
        <v>205</v>
      </c>
      <c r="Y134" s="9">
        <f t="shared" si="45"/>
        <v>-25</v>
      </c>
      <c r="Z134" s="7">
        <f t="shared" si="42"/>
        <v>-0.1388888888888889</v>
      </c>
      <c r="AA134" s="8" t="s">
        <v>318</v>
      </c>
    </row>
    <row r="135" spans="1:27" hidden="1" outlineLevel="1" x14ac:dyDescent="0.25">
      <c r="A135" t="s">
        <v>318</v>
      </c>
      <c r="B135" s="8" t="s">
        <v>318</v>
      </c>
      <c r="C135" s="8" t="s">
        <v>198</v>
      </c>
      <c r="D135" s="9">
        <v>0</v>
      </c>
      <c r="E135" s="9">
        <v>291.67</v>
      </c>
      <c r="F135" s="9">
        <v>0</v>
      </c>
      <c r="G135" s="9">
        <v>291.67</v>
      </c>
      <c r="H135" s="7">
        <f t="shared" si="40"/>
        <v>0</v>
      </c>
      <c r="I135" s="8" t="s">
        <v>318</v>
      </c>
      <c r="J135" s="9">
        <v>231</v>
      </c>
      <c r="K135" s="9">
        <v>3500</v>
      </c>
      <c r="L135" s="9">
        <v>0</v>
      </c>
      <c r="M135" s="9">
        <v>3269</v>
      </c>
      <c r="N135" s="7">
        <f t="shared" si="41"/>
        <v>6.6000000000000003E-2</v>
      </c>
      <c r="O135" s="8" t="s">
        <v>318</v>
      </c>
      <c r="P135" s="9">
        <v>3500</v>
      </c>
      <c r="Q135" s="9">
        <v>3500</v>
      </c>
      <c r="R135" s="9">
        <v>0</v>
      </c>
      <c r="S135" s="8" t="s">
        <v>318</v>
      </c>
      <c r="T135" s="9">
        <v>3500</v>
      </c>
      <c r="U135" s="9">
        <v>231</v>
      </c>
      <c r="V135" s="8" t="s">
        <v>318</v>
      </c>
      <c r="W135" s="9">
        <v>0</v>
      </c>
      <c r="X135" s="9">
        <f t="shared" si="44"/>
        <v>231</v>
      </c>
      <c r="Y135" s="9">
        <f t="shared" si="45"/>
        <v>3269</v>
      </c>
      <c r="Z135" s="7">
        <f t="shared" si="42"/>
        <v>0.93400000000000005</v>
      </c>
      <c r="AA135" s="8" t="s">
        <v>318</v>
      </c>
    </row>
    <row r="136" spans="1:27" hidden="1" outlineLevel="1" x14ac:dyDescent="0.25">
      <c r="A136" t="s">
        <v>318</v>
      </c>
      <c r="B136" s="8" t="s">
        <v>318</v>
      </c>
      <c r="C136" s="8" t="s">
        <v>199</v>
      </c>
      <c r="D136" s="9">
        <v>0</v>
      </c>
      <c r="E136" s="9">
        <v>0</v>
      </c>
      <c r="F136" s="9">
        <v>0</v>
      </c>
      <c r="G136" s="9">
        <v>0</v>
      </c>
      <c r="H136" s="7">
        <f t="shared" si="40"/>
        <v>0</v>
      </c>
      <c r="I136" s="8" t="s">
        <v>318</v>
      </c>
      <c r="J136" s="9">
        <v>45</v>
      </c>
      <c r="K136" s="9">
        <v>32</v>
      </c>
      <c r="L136" s="9">
        <v>0</v>
      </c>
      <c r="M136" s="9">
        <v>-13</v>
      </c>
      <c r="N136" s="7">
        <f t="shared" si="41"/>
        <v>1.40625</v>
      </c>
      <c r="O136" s="8" t="s">
        <v>318</v>
      </c>
      <c r="P136" s="9">
        <v>32</v>
      </c>
      <c r="Q136" s="9">
        <v>32</v>
      </c>
      <c r="R136" s="9">
        <v>0</v>
      </c>
      <c r="S136" s="8" t="s">
        <v>318</v>
      </c>
      <c r="T136" s="9">
        <v>32</v>
      </c>
      <c r="U136" s="9">
        <v>45</v>
      </c>
      <c r="V136" s="8" t="s">
        <v>318</v>
      </c>
      <c r="W136" s="9">
        <v>0</v>
      </c>
      <c r="X136" s="9">
        <f t="shared" si="44"/>
        <v>45</v>
      </c>
      <c r="Y136" s="9">
        <f t="shared" si="45"/>
        <v>-13</v>
      </c>
      <c r="Z136" s="7">
        <f t="shared" si="42"/>
        <v>-0.40625</v>
      </c>
      <c r="AA136" s="8" t="s">
        <v>318</v>
      </c>
    </row>
    <row r="137" spans="1:27" hidden="1" outlineLevel="1" x14ac:dyDescent="0.25">
      <c r="A137" t="s">
        <v>318</v>
      </c>
      <c r="B137" s="8" t="s">
        <v>318</v>
      </c>
      <c r="C137" s="8" t="s">
        <v>206</v>
      </c>
      <c r="D137" s="9">
        <v>0</v>
      </c>
      <c r="E137" s="9">
        <v>187.63</v>
      </c>
      <c r="F137" s="9">
        <v>0</v>
      </c>
      <c r="G137" s="9">
        <v>187.63</v>
      </c>
      <c r="H137" s="7">
        <f t="shared" si="40"/>
        <v>0</v>
      </c>
      <c r="I137" s="8" t="s">
        <v>318</v>
      </c>
      <c r="J137" s="9">
        <v>4776.24</v>
      </c>
      <c r="K137" s="9">
        <v>2251.61</v>
      </c>
      <c r="L137" s="9">
        <v>0</v>
      </c>
      <c r="M137" s="9">
        <v>-2524.63</v>
      </c>
      <c r="N137" s="7">
        <f t="shared" si="41"/>
        <v>2.1212554572061766</v>
      </c>
      <c r="O137" s="8" t="s">
        <v>318</v>
      </c>
      <c r="P137" s="9">
        <v>0</v>
      </c>
      <c r="Q137" s="9">
        <v>2251.61</v>
      </c>
      <c r="R137" s="9">
        <v>-2251.61</v>
      </c>
      <c r="S137" s="8" t="s">
        <v>318</v>
      </c>
      <c r="T137" s="9">
        <v>2251.61</v>
      </c>
      <c r="U137" s="9">
        <v>4776.24</v>
      </c>
      <c r="V137" s="8" t="s">
        <v>318</v>
      </c>
      <c r="W137" s="9">
        <v>0</v>
      </c>
      <c r="X137" s="9">
        <f t="shared" si="44"/>
        <v>4776.24</v>
      </c>
      <c r="Y137" s="9">
        <f t="shared" si="45"/>
        <v>-2524.6299999999997</v>
      </c>
      <c r="Z137" s="7">
        <f t="shared" si="42"/>
        <v>-1.1212554572061766</v>
      </c>
      <c r="AA137" s="8" t="s">
        <v>318</v>
      </c>
    </row>
    <row r="138" spans="1:27" hidden="1" outlineLevel="1" x14ac:dyDescent="0.25">
      <c r="A138" t="s">
        <v>318</v>
      </c>
      <c r="B138" s="8" t="s">
        <v>318</v>
      </c>
      <c r="C138" s="8" t="s">
        <v>201</v>
      </c>
      <c r="D138" s="9">
        <v>679.8</v>
      </c>
      <c r="E138" s="9">
        <v>3923.66</v>
      </c>
      <c r="F138" s="9">
        <v>0</v>
      </c>
      <c r="G138" s="9">
        <v>3243.86</v>
      </c>
      <c r="H138" s="7">
        <f t="shared" si="40"/>
        <v>0.17325660225401793</v>
      </c>
      <c r="I138" s="8" t="s">
        <v>318</v>
      </c>
      <c r="J138" s="9">
        <v>10296.700000000001</v>
      </c>
      <c r="K138" s="9">
        <v>8496.65</v>
      </c>
      <c r="L138" s="9">
        <v>0</v>
      </c>
      <c r="M138" s="9">
        <v>-1800.05</v>
      </c>
      <c r="N138" s="7">
        <f t="shared" si="41"/>
        <v>1.2118540836682694</v>
      </c>
      <c r="O138" s="8" t="s">
        <v>318</v>
      </c>
      <c r="P138" s="9">
        <v>8103.15</v>
      </c>
      <c r="Q138" s="9">
        <v>8496.65</v>
      </c>
      <c r="R138" s="9">
        <v>-393.5</v>
      </c>
      <c r="S138" s="8" t="s">
        <v>318</v>
      </c>
      <c r="T138" s="9">
        <v>8496.65</v>
      </c>
      <c r="U138" s="9">
        <v>10296.700000000001</v>
      </c>
      <c r="V138" s="8" t="s">
        <v>318</v>
      </c>
      <c r="W138" s="9">
        <v>0</v>
      </c>
      <c r="X138" s="9">
        <f t="shared" si="44"/>
        <v>10296.700000000001</v>
      </c>
      <c r="Y138" s="9">
        <f t="shared" si="45"/>
        <v>-1800.0500000000011</v>
      </c>
      <c r="Z138" s="7">
        <f t="shared" si="42"/>
        <v>-0.21185408366826938</v>
      </c>
      <c r="AA138" s="8" t="s">
        <v>318</v>
      </c>
    </row>
    <row r="139" spans="1:27" hidden="1" outlineLevel="1" x14ac:dyDescent="0.25">
      <c r="A139" t="s">
        <v>318</v>
      </c>
      <c r="B139" s="8" t="s">
        <v>318</v>
      </c>
      <c r="C139" s="8" t="s">
        <v>202</v>
      </c>
      <c r="D139" s="9">
        <v>0</v>
      </c>
      <c r="E139" s="9">
        <v>0</v>
      </c>
      <c r="F139" s="9">
        <v>0</v>
      </c>
      <c r="G139" s="9">
        <v>0</v>
      </c>
      <c r="H139" s="7">
        <f t="shared" si="40"/>
        <v>0</v>
      </c>
      <c r="I139" s="8" t="s">
        <v>318</v>
      </c>
      <c r="J139" s="9">
        <v>174.5</v>
      </c>
      <c r="K139" s="9">
        <v>176</v>
      </c>
      <c r="L139" s="9">
        <v>0</v>
      </c>
      <c r="M139" s="9">
        <v>1.5</v>
      </c>
      <c r="N139" s="7">
        <f t="shared" si="41"/>
        <v>0.99147727272727271</v>
      </c>
      <c r="O139" s="8" t="s">
        <v>318</v>
      </c>
      <c r="P139" s="9">
        <v>176</v>
      </c>
      <c r="Q139" s="9">
        <v>176</v>
      </c>
      <c r="R139" s="9">
        <v>0</v>
      </c>
      <c r="S139" s="8" t="s">
        <v>318</v>
      </c>
      <c r="T139" s="9">
        <v>176</v>
      </c>
      <c r="U139" s="9">
        <v>174.5</v>
      </c>
      <c r="V139" s="8" t="s">
        <v>318</v>
      </c>
      <c r="W139" s="9">
        <v>0</v>
      </c>
      <c r="X139" s="9">
        <f t="shared" si="44"/>
        <v>174.5</v>
      </c>
      <c r="Y139" s="9">
        <f t="shared" si="45"/>
        <v>1.5</v>
      </c>
      <c r="Z139" s="7">
        <f t="shared" si="42"/>
        <v>8.5227272727272721E-3</v>
      </c>
      <c r="AA139" s="8" t="s">
        <v>318</v>
      </c>
    </row>
    <row r="140" spans="1:27" hidden="1" outlineLevel="1" x14ac:dyDescent="0.25">
      <c r="A140" t="s">
        <v>318</v>
      </c>
      <c r="B140" s="8" t="s">
        <v>318</v>
      </c>
      <c r="C140" s="8" t="s">
        <v>203</v>
      </c>
      <c r="D140" s="9">
        <v>0</v>
      </c>
      <c r="E140" s="9">
        <v>0</v>
      </c>
      <c r="F140" s="9">
        <v>0</v>
      </c>
      <c r="G140" s="9">
        <v>0</v>
      </c>
      <c r="H140" s="7">
        <f t="shared" si="40"/>
        <v>0</v>
      </c>
      <c r="I140" s="8" t="s">
        <v>318</v>
      </c>
      <c r="J140" s="9">
        <v>62.94</v>
      </c>
      <c r="K140" s="9">
        <v>0</v>
      </c>
      <c r="L140" s="9">
        <v>0</v>
      </c>
      <c r="M140" s="9">
        <v>-62.94</v>
      </c>
      <c r="N140" s="7">
        <f t="shared" si="41"/>
        <v>0</v>
      </c>
      <c r="O140" s="8" t="s">
        <v>318</v>
      </c>
      <c r="P140" s="9">
        <v>0</v>
      </c>
      <c r="Q140" s="9">
        <v>0</v>
      </c>
      <c r="R140" s="9">
        <v>0</v>
      </c>
      <c r="S140" s="8" t="s">
        <v>318</v>
      </c>
      <c r="T140" s="9">
        <v>0</v>
      </c>
      <c r="U140" s="9">
        <v>62.94</v>
      </c>
      <c r="V140" s="8" t="s">
        <v>318</v>
      </c>
      <c r="W140" s="9">
        <v>0</v>
      </c>
      <c r="X140" s="9">
        <f t="shared" si="44"/>
        <v>62.94</v>
      </c>
      <c r="Y140" s="9">
        <f t="shared" si="45"/>
        <v>-62.94</v>
      </c>
      <c r="Z140" s="7">
        <f t="shared" si="42"/>
        <v>0</v>
      </c>
      <c r="AA140" s="8" t="s">
        <v>318</v>
      </c>
    </row>
    <row r="141" spans="1:27" hidden="1" outlineLevel="1" x14ac:dyDescent="0.25">
      <c r="A141" t="s">
        <v>318</v>
      </c>
      <c r="B141" s="8" t="s">
        <v>318</v>
      </c>
      <c r="C141" s="8" t="s">
        <v>204</v>
      </c>
      <c r="D141" s="9">
        <v>0</v>
      </c>
      <c r="E141" s="9">
        <v>0</v>
      </c>
      <c r="F141" s="9">
        <v>0</v>
      </c>
      <c r="G141" s="9">
        <v>0</v>
      </c>
      <c r="H141" s="7">
        <f t="shared" si="40"/>
        <v>0</v>
      </c>
      <c r="I141" s="8" t="s">
        <v>318</v>
      </c>
      <c r="J141" s="9">
        <v>1213.6500000000001</v>
      </c>
      <c r="K141" s="9">
        <v>0</v>
      </c>
      <c r="L141" s="9">
        <v>0</v>
      </c>
      <c r="M141" s="9">
        <v>-1213.6500000000001</v>
      </c>
      <c r="N141" s="7">
        <f t="shared" si="41"/>
        <v>0</v>
      </c>
      <c r="O141" s="8" t="s">
        <v>318</v>
      </c>
      <c r="P141" s="9">
        <v>0</v>
      </c>
      <c r="Q141" s="9">
        <v>0</v>
      </c>
      <c r="R141" s="9">
        <v>0</v>
      </c>
      <c r="S141" s="8" t="s">
        <v>318</v>
      </c>
      <c r="T141" s="9">
        <v>0</v>
      </c>
      <c r="U141" s="9">
        <v>1213.6500000000001</v>
      </c>
      <c r="V141" s="8" t="s">
        <v>318</v>
      </c>
      <c r="W141" s="9">
        <v>0</v>
      </c>
      <c r="X141" s="9">
        <f t="shared" si="44"/>
        <v>1213.6500000000001</v>
      </c>
      <c r="Y141" s="9">
        <f t="shared" si="45"/>
        <v>-1213.6500000000001</v>
      </c>
      <c r="Z141" s="7">
        <f t="shared" si="42"/>
        <v>0</v>
      </c>
      <c r="AA141" s="8" t="s">
        <v>318</v>
      </c>
    </row>
    <row r="142" spans="1:27" collapsed="1" x14ac:dyDescent="0.25">
      <c r="A142" t="s">
        <v>318</v>
      </c>
      <c r="B142" s="25" t="s">
        <v>212</v>
      </c>
      <c r="C142" s="25"/>
      <c r="D142" s="16">
        <f>SUM(D143:D146)</f>
        <v>0</v>
      </c>
      <c r="E142" s="16">
        <f>SUM(E143:E146)</f>
        <v>0</v>
      </c>
      <c r="F142" s="16">
        <f>SUM(F143:F146)</f>
        <v>0</v>
      </c>
      <c r="G142" s="16">
        <f>SUM(G143:G146)</f>
        <v>0</v>
      </c>
      <c r="H142" s="17">
        <f t="shared" si="40"/>
        <v>0</v>
      </c>
      <c r="I142" s="15" t="s">
        <v>318</v>
      </c>
      <c r="J142" s="16">
        <f>SUM(J143:J146)</f>
        <v>15940</v>
      </c>
      <c r="K142" s="16">
        <f>SUM(K143:K146)</f>
        <v>20850</v>
      </c>
      <c r="L142" s="16">
        <f>SUM(L143:L146)</f>
        <v>0</v>
      </c>
      <c r="M142" s="16">
        <f>SUM(M143:M146)</f>
        <v>4910</v>
      </c>
      <c r="N142" s="17">
        <f t="shared" si="41"/>
        <v>0.76450839328537168</v>
      </c>
      <c r="O142" s="15" t="s">
        <v>318</v>
      </c>
      <c r="P142" s="16">
        <f>SUM(P143:P146)</f>
        <v>26083</v>
      </c>
      <c r="Q142" s="16">
        <f>SUM(Q143:Q146)</f>
        <v>20850</v>
      </c>
      <c r="R142" s="16">
        <f>SUM(R143:R146)</f>
        <v>5233</v>
      </c>
      <c r="S142" s="15" t="s">
        <v>318</v>
      </c>
      <c r="T142" s="16">
        <f t="shared" ref="T142:Y142" si="46">SUM(T143:T146)</f>
        <v>20850</v>
      </c>
      <c r="U142" s="16">
        <f t="shared" si="46"/>
        <v>15940</v>
      </c>
      <c r="V142" s="16">
        <f t="shared" si="46"/>
        <v>0</v>
      </c>
      <c r="W142" s="16">
        <f t="shared" si="46"/>
        <v>0</v>
      </c>
      <c r="X142" s="16">
        <f t="shared" si="46"/>
        <v>15940</v>
      </c>
      <c r="Y142" s="16">
        <f t="shared" si="46"/>
        <v>4910</v>
      </c>
      <c r="Z142" s="17">
        <f t="shared" si="42"/>
        <v>0.23549160671462829</v>
      </c>
      <c r="AA142" s="16"/>
    </row>
    <row r="143" spans="1:27" hidden="1" outlineLevel="1" x14ac:dyDescent="0.25">
      <c r="A143" t="s">
        <v>318</v>
      </c>
      <c r="B143" s="8" t="s">
        <v>318</v>
      </c>
      <c r="C143" s="8" t="s">
        <v>213</v>
      </c>
      <c r="D143" s="9">
        <v>0</v>
      </c>
      <c r="E143" s="9">
        <v>0</v>
      </c>
      <c r="F143" s="9">
        <v>0</v>
      </c>
      <c r="G143" s="9">
        <v>0</v>
      </c>
      <c r="H143" s="7">
        <f t="shared" si="40"/>
        <v>0</v>
      </c>
      <c r="I143" s="8" t="s">
        <v>318</v>
      </c>
      <c r="J143" s="9">
        <v>13340</v>
      </c>
      <c r="K143" s="9">
        <v>14850</v>
      </c>
      <c r="L143" s="9">
        <v>0</v>
      </c>
      <c r="M143" s="9">
        <v>1510</v>
      </c>
      <c r="N143" s="7">
        <f t="shared" si="41"/>
        <v>0.89831649831649829</v>
      </c>
      <c r="O143" s="8" t="s">
        <v>318</v>
      </c>
      <c r="P143" s="9">
        <v>18083</v>
      </c>
      <c r="Q143" s="9">
        <v>14850</v>
      </c>
      <c r="R143" s="9">
        <v>3233</v>
      </c>
      <c r="S143" s="8" t="s">
        <v>318</v>
      </c>
      <c r="T143" s="9">
        <v>14850</v>
      </c>
      <c r="U143" s="9">
        <v>13340</v>
      </c>
      <c r="V143" s="8" t="s">
        <v>318</v>
      </c>
      <c r="W143" s="9">
        <v>0</v>
      </c>
      <c r="X143" s="9">
        <f>U143+IF(V143 = "", 0, V143)+W143</f>
        <v>13340</v>
      </c>
      <c r="Y143" s="9">
        <f>T143-X143</f>
        <v>1510</v>
      </c>
      <c r="Z143" s="7">
        <f t="shared" si="42"/>
        <v>0.10168350168350168</v>
      </c>
      <c r="AA143" s="8" t="s">
        <v>318</v>
      </c>
    </row>
    <row r="144" spans="1:27" hidden="1" outlineLevel="1" x14ac:dyDescent="0.25">
      <c r="A144" t="s">
        <v>318</v>
      </c>
      <c r="B144" s="8" t="s">
        <v>318</v>
      </c>
      <c r="C144" s="8" t="s">
        <v>221</v>
      </c>
      <c r="D144" s="9">
        <v>0</v>
      </c>
      <c r="E144" s="9">
        <v>0</v>
      </c>
      <c r="F144" s="9">
        <v>0</v>
      </c>
      <c r="G144" s="9">
        <v>0</v>
      </c>
      <c r="H144" s="7">
        <f t="shared" si="40"/>
        <v>0</v>
      </c>
      <c r="I144" s="8" t="s">
        <v>318</v>
      </c>
      <c r="J144" s="9">
        <v>-6750</v>
      </c>
      <c r="K144" s="9">
        <v>0</v>
      </c>
      <c r="L144" s="9">
        <v>0</v>
      </c>
      <c r="M144" s="9">
        <v>6750</v>
      </c>
      <c r="N144" s="7">
        <f t="shared" si="41"/>
        <v>0</v>
      </c>
      <c r="O144" s="8" t="s">
        <v>318</v>
      </c>
      <c r="P144" s="9">
        <v>0</v>
      </c>
      <c r="Q144" s="9">
        <v>0</v>
      </c>
      <c r="R144" s="9">
        <v>0</v>
      </c>
      <c r="S144" s="8" t="s">
        <v>318</v>
      </c>
      <c r="T144" s="9">
        <v>0</v>
      </c>
      <c r="U144" s="9">
        <v>-6750</v>
      </c>
      <c r="V144" s="8" t="s">
        <v>318</v>
      </c>
      <c r="W144" s="9">
        <v>0</v>
      </c>
      <c r="X144" s="9">
        <f>U144+IF(V144 = "", 0, V144)+W144</f>
        <v>-6750</v>
      </c>
      <c r="Y144" s="9">
        <f>T144-X144</f>
        <v>6750</v>
      </c>
      <c r="Z144" s="7">
        <f t="shared" si="42"/>
        <v>0</v>
      </c>
      <c r="AA144" s="8" t="s">
        <v>318</v>
      </c>
    </row>
    <row r="145" spans="1:27" hidden="1" outlineLevel="1" x14ac:dyDescent="0.25">
      <c r="A145" t="s">
        <v>318</v>
      </c>
      <c r="B145" s="8" t="s">
        <v>318</v>
      </c>
      <c r="C145" s="8" t="s">
        <v>216</v>
      </c>
      <c r="D145" s="9">
        <v>0</v>
      </c>
      <c r="E145" s="9">
        <v>0</v>
      </c>
      <c r="F145" s="9">
        <v>0</v>
      </c>
      <c r="G145" s="9">
        <v>0</v>
      </c>
      <c r="H145" s="7">
        <f t="shared" si="40"/>
        <v>0</v>
      </c>
      <c r="I145" s="8" t="s">
        <v>318</v>
      </c>
      <c r="J145" s="9">
        <v>8000</v>
      </c>
      <c r="K145" s="9">
        <v>6000</v>
      </c>
      <c r="L145" s="9">
        <v>0</v>
      </c>
      <c r="M145" s="9">
        <v>-2000</v>
      </c>
      <c r="N145" s="7">
        <f t="shared" si="41"/>
        <v>1.3333333333333333</v>
      </c>
      <c r="O145" s="8" t="s">
        <v>318</v>
      </c>
      <c r="P145" s="9">
        <v>8000</v>
      </c>
      <c r="Q145" s="9">
        <v>6000</v>
      </c>
      <c r="R145" s="9">
        <v>2000</v>
      </c>
      <c r="S145" s="8" t="s">
        <v>318</v>
      </c>
      <c r="T145" s="9">
        <v>6000</v>
      </c>
      <c r="U145" s="9">
        <v>8000</v>
      </c>
      <c r="V145" s="8" t="s">
        <v>318</v>
      </c>
      <c r="W145" s="9">
        <v>0</v>
      </c>
      <c r="X145" s="9">
        <f>U145+IF(V145 = "", 0, V145)+W145</f>
        <v>8000</v>
      </c>
      <c r="Y145" s="9">
        <f>T145-X145</f>
        <v>-2000</v>
      </c>
      <c r="Z145" s="7">
        <f t="shared" si="42"/>
        <v>-0.33333333333333331</v>
      </c>
      <c r="AA145" s="8" t="s">
        <v>318</v>
      </c>
    </row>
    <row r="146" spans="1:27" hidden="1" outlineLevel="1" x14ac:dyDescent="0.25">
      <c r="A146" t="s">
        <v>318</v>
      </c>
      <c r="B146" s="8" t="s">
        <v>318</v>
      </c>
      <c r="C146" s="8" t="s">
        <v>218</v>
      </c>
      <c r="D146" s="9">
        <v>0</v>
      </c>
      <c r="E146" s="9">
        <v>0</v>
      </c>
      <c r="F146" s="9">
        <v>0</v>
      </c>
      <c r="G146" s="9">
        <v>0</v>
      </c>
      <c r="H146" s="7">
        <f t="shared" si="40"/>
        <v>0</v>
      </c>
      <c r="I146" s="8" t="s">
        <v>318</v>
      </c>
      <c r="J146" s="9">
        <v>1350</v>
      </c>
      <c r="K146" s="9">
        <v>0</v>
      </c>
      <c r="L146" s="9">
        <v>0</v>
      </c>
      <c r="M146" s="9">
        <v>-1350</v>
      </c>
      <c r="N146" s="7">
        <f t="shared" si="41"/>
        <v>0</v>
      </c>
      <c r="O146" s="8" t="s">
        <v>318</v>
      </c>
      <c r="P146" s="9">
        <v>0</v>
      </c>
      <c r="Q146" s="9">
        <v>0</v>
      </c>
      <c r="R146" s="9">
        <v>0</v>
      </c>
      <c r="S146" s="8" t="s">
        <v>318</v>
      </c>
      <c r="T146" s="9">
        <v>0</v>
      </c>
      <c r="U146" s="9">
        <v>1350</v>
      </c>
      <c r="V146" s="8" t="s">
        <v>318</v>
      </c>
      <c r="W146" s="9">
        <v>0</v>
      </c>
      <c r="X146" s="9">
        <f>U146+IF(V146 = "", 0, V146)+W146</f>
        <v>1350</v>
      </c>
      <c r="Y146" s="9">
        <f>T146-X146</f>
        <v>-1350</v>
      </c>
      <c r="Z146" s="7">
        <f t="shared" si="42"/>
        <v>0</v>
      </c>
      <c r="AA146" s="8" t="s">
        <v>318</v>
      </c>
    </row>
    <row r="147" spans="1:27" collapsed="1" x14ac:dyDescent="0.25">
      <c r="A147" t="s">
        <v>318</v>
      </c>
      <c r="B147" s="25" t="s">
        <v>222</v>
      </c>
      <c r="C147" s="25"/>
      <c r="D147" s="16">
        <f>SUM(D148:D151)</f>
        <v>7092</v>
      </c>
      <c r="E147" s="16">
        <f>SUM(E148:E151)</f>
        <v>0</v>
      </c>
      <c r="F147" s="16">
        <f>SUM(F148:F151)</f>
        <v>0</v>
      </c>
      <c r="G147" s="16">
        <f>SUM(G148:G151)</f>
        <v>-7092</v>
      </c>
      <c r="H147" s="17">
        <f t="shared" si="40"/>
        <v>0</v>
      </c>
      <c r="I147" s="15" t="s">
        <v>318</v>
      </c>
      <c r="J147" s="16">
        <f>SUM(J148:J151)</f>
        <v>32624.45</v>
      </c>
      <c r="K147" s="16">
        <f>SUM(K148:K151)</f>
        <v>26875</v>
      </c>
      <c r="L147" s="16">
        <f>SUM(L148:L151)</f>
        <v>0</v>
      </c>
      <c r="M147" s="16">
        <f>SUM(M148:M151)</f>
        <v>-5749.45</v>
      </c>
      <c r="N147" s="17">
        <f t="shared" si="41"/>
        <v>1.2139330232558139</v>
      </c>
      <c r="O147" s="15" t="s">
        <v>318</v>
      </c>
      <c r="P147" s="16">
        <f>SUM(P148:P151)</f>
        <v>27972</v>
      </c>
      <c r="Q147" s="16">
        <f>SUM(Q148:Q151)</f>
        <v>26875</v>
      </c>
      <c r="R147" s="16">
        <f>SUM(R148:R151)</f>
        <v>1097</v>
      </c>
      <c r="S147" s="15" t="s">
        <v>318</v>
      </c>
      <c r="T147" s="16">
        <f t="shared" ref="T147:Y147" si="47">SUM(T148:T151)</f>
        <v>26875</v>
      </c>
      <c r="U147" s="16">
        <f t="shared" si="47"/>
        <v>32624.45</v>
      </c>
      <c r="V147" s="16">
        <f t="shared" si="47"/>
        <v>0</v>
      </c>
      <c r="W147" s="16">
        <f t="shared" si="47"/>
        <v>0</v>
      </c>
      <c r="X147" s="16">
        <f t="shared" si="47"/>
        <v>32624.45</v>
      </c>
      <c r="Y147" s="16">
        <f t="shared" si="47"/>
        <v>-5749.4500000000016</v>
      </c>
      <c r="Z147" s="17">
        <f t="shared" si="42"/>
        <v>-0.21393302325581401</v>
      </c>
      <c r="AA147" s="16"/>
    </row>
    <row r="148" spans="1:27" hidden="1" outlineLevel="1" x14ac:dyDescent="0.25">
      <c r="A148" t="s">
        <v>318</v>
      </c>
      <c r="B148" s="8" t="s">
        <v>318</v>
      </c>
      <c r="C148" s="8" t="s">
        <v>223</v>
      </c>
      <c r="D148" s="9">
        <v>7092</v>
      </c>
      <c r="E148" s="9">
        <v>0</v>
      </c>
      <c r="F148" s="9">
        <v>0</v>
      </c>
      <c r="G148" s="9">
        <v>-7092</v>
      </c>
      <c r="H148" s="7">
        <f t="shared" si="40"/>
        <v>0</v>
      </c>
      <c r="I148" s="8" t="s">
        <v>318</v>
      </c>
      <c r="J148" s="9">
        <v>12269</v>
      </c>
      <c r="K148" s="9">
        <v>6216</v>
      </c>
      <c r="L148" s="9">
        <v>0</v>
      </c>
      <c r="M148" s="9">
        <v>-6053</v>
      </c>
      <c r="N148" s="7">
        <f t="shared" si="41"/>
        <v>1.9737773487773487</v>
      </c>
      <c r="O148" s="8" t="s">
        <v>318</v>
      </c>
      <c r="P148" s="9">
        <v>6216</v>
      </c>
      <c r="Q148" s="9">
        <v>6216</v>
      </c>
      <c r="R148" s="9">
        <v>0</v>
      </c>
      <c r="S148" s="8" t="s">
        <v>318</v>
      </c>
      <c r="T148" s="9">
        <v>6216</v>
      </c>
      <c r="U148" s="9">
        <v>12269</v>
      </c>
      <c r="V148" s="8" t="s">
        <v>318</v>
      </c>
      <c r="W148" s="9">
        <v>0</v>
      </c>
      <c r="X148" s="9">
        <f>U148+IF(V148 = "", 0, V148)+W148</f>
        <v>12269</v>
      </c>
      <c r="Y148" s="9">
        <f>T148-X148</f>
        <v>-6053</v>
      </c>
      <c r="Z148" s="7">
        <f t="shared" si="42"/>
        <v>-0.97377734877734878</v>
      </c>
      <c r="AA148" s="8" t="s">
        <v>318</v>
      </c>
    </row>
    <row r="149" spans="1:27" hidden="1" outlineLevel="1" x14ac:dyDescent="0.25">
      <c r="A149" t="s">
        <v>318</v>
      </c>
      <c r="B149" s="8" t="s">
        <v>318</v>
      </c>
      <c r="C149" s="8" t="s">
        <v>224</v>
      </c>
      <c r="D149" s="9">
        <v>0</v>
      </c>
      <c r="E149" s="9">
        <v>0</v>
      </c>
      <c r="F149" s="9">
        <v>0</v>
      </c>
      <c r="G149" s="9">
        <v>0</v>
      </c>
      <c r="H149" s="7">
        <f t="shared" si="40"/>
        <v>0</v>
      </c>
      <c r="I149" s="8" t="s">
        <v>318</v>
      </c>
      <c r="J149" s="9">
        <v>19183.990000000002</v>
      </c>
      <c r="K149" s="9">
        <v>18130</v>
      </c>
      <c r="L149" s="9">
        <v>0</v>
      </c>
      <c r="M149" s="9">
        <v>-1053.99</v>
      </c>
      <c r="N149" s="7">
        <f t="shared" si="41"/>
        <v>1.0581351351351351</v>
      </c>
      <c r="O149" s="8" t="s">
        <v>318</v>
      </c>
      <c r="P149" s="9">
        <v>18130</v>
      </c>
      <c r="Q149" s="9">
        <v>18130</v>
      </c>
      <c r="R149" s="9">
        <v>0</v>
      </c>
      <c r="S149" s="8" t="s">
        <v>318</v>
      </c>
      <c r="T149" s="9">
        <v>18130</v>
      </c>
      <c r="U149" s="9">
        <v>19183.990000000002</v>
      </c>
      <c r="V149" s="8" t="s">
        <v>318</v>
      </c>
      <c r="W149" s="9">
        <v>0</v>
      </c>
      <c r="X149" s="9">
        <f>U149+IF(V149 = "", 0, V149)+W149</f>
        <v>19183.990000000002</v>
      </c>
      <c r="Y149" s="9">
        <f>T149-X149</f>
        <v>-1053.9900000000016</v>
      </c>
      <c r="Z149" s="7">
        <f t="shared" si="42"/>
        <v>-5.813513513513522E-2</v>
      </c>
      <c r="AA149" s="8" t="s">
        <v>318</v>
      </c>
    </row>
    <row r="150" spans="1:27" hidden="1" outlineLevel="1" x14ac:dyDescent="0.25">
      <c r="A150" t="s">
        <v>318</v>
      </c>
      <c r="B150" s="8" t="s">
        <v>318</v>
      </c>
      <c r="C150" s="8" t="s">
        <v>225</v>
      </c>
      <c r="D150" s="9">
        <v>0</v>
      </c>
      <c r="E150" s="9">
        <v>0</v>
      </c>
      <c r="F150" s="9">
        <v>0</v>
      </c>
      <c r="G150" s="9">
        <v>0</v>
      </c>
      <c r="H150" s="7">
        <f t="shared" si="40"/>
        <v>0</v>
      </c>
      <c r="I150" s="8" t="s">
        <v>318</v>
      </c>
      <c r="J150" s="9">
        <v>432.96</v>
      </c>
      <c r="K150" s="9">
        <v>975</v>
      </c>
      <c r="L150" s="9">
        <v>0</v>
      </c>
      <c r="M150" s="9">
        <v>542.04</v>
      </c>
      <c r="N150" s="7">
        <f t="shared" si="41"/>
        <v>0.44406153846153845</v>
      </c>
      <c r="O150" s="8" t="s">
        <v>318</v>
      </c>
      <c r="P150" s="9">
        <v>2072</v>
      </c>
      <c r="Q150" s="9">
        <v>975</v>
      </c>
      <c r="R150" s="9">
        <v>1097</v>
      </c>
      <c r="S150" s="8" t="s">
        <v>318</v>
      </c>
      <c r="T150" s="9">
        <v>975</v>
      </c>
      <c r="U150" s="9">
        <v>432.96</v>
      </c>
      <c r="V150" s="8" t="s">
        <v>318</v>
      </c>
      <c r="W150" s="9">
        <v>0</v>
      </c>
      <c r="X150" s="9">
        <f>U150+IF(V150 = "", 0, V150)+W150</f>
        <v>432.96</v>
      </c>
      <c r="Y150" s="9">
        <f>T150-X150</f>
        <v>542.04</v>
      </c>
      <c r="Z150" s="7">
        <f t="shared" si="42"/>
        <v>0.55593846153846149</v>
      </c>
      <c r="AA150" s="8" t="s">
        <v>318</v>
      </c>
    </row>
    <row r="151" spans="1:27" hidden="1" outlineLevel="1" x14ac:dyDescent="0.25">
      <c r="A151" t="s">
        <v>318</v>
      </c>
      <c r="B151" s="8" t="s">
        <v>318</v>
      </c>
      <c r="C151" s="8" t="s">
        <v>227</v>
      </c>
      <c r="D151" s="9">
        <v>0</v>
      </c>
      <c r="E151" s="9">
        <v>0</v>
      </c>
      <c r="F151" s="9">
        <v>0</v>
      </c>
      <c r="G151" s="9">
        <v>0</v>
      </c>
      <c r="H151" s="7">
        <f t="shared" si="40"/>
        <v>0</v>
      </c>
      <c r="I151" s="8" t="s">
        <v>318</v>
      </c>
      <c r="J151" s="9">
        <v>738.5</v>
      </c>
      <c r="K151" s="9">
        <v>1554</v>
      </c>
      <c r="L151" s="9">
        <v>0</v>
      </c>
      <c r="M151" s="9">
        <v>815.5</v>
      </c>
      <c r="N151" s="7">
        <f t="shared" si="41"/>
        <v>0.4752252252252252</v>
      </c>
      <c r="O151" s="8" t="s">
        <v>318</v>
      </c>
      <c r="P151" s="9">
        <v>1554</v>
      </c>
      <c r="Q151" s="9">
        <v>1554</v>
      </c>
      <c r="R151" s="9">
        <v>0</v>
      </c>
      <c r="S151" s="8" t="s">
        <v>318</v>
      </c>
      <c r="T151" s="9">
        <v>1554</v>
      </c>
      <c r="U151" s="9">
        <v>738.5</v>
      </c>
      <c r="V151" s="8" t="s">
        <v>318</v>
      </c>
      <c r="W151" s="9">
        <v>0</v>
      </c>
      <c r="X151" s="9">
        <f>U151+IF(V151 = "", 0, V151)+W151</f>
        <v>738.5</v>
      </c>
      <c r="Y151" s="9">
        <f>T151-X151</f>
        <v>815.5</v>
      </c>
      <c r="Z151" s="7">
        <f t="shared" si="42"/>
        <v>0.52477477477477474</v>
      </c>
      <c r="AA151" s="8" t="s">
        <v>318</v>
      </c>
    </row>
    <row r="152" spans="1:27" collapsed="1" x14ac:dyDescent="0.25">
      <c r="A152" t="s">
        <v>318</v>
      </c>
      <c r="B152" s="25" t="s">
        <v>228</v>
      </c>
      <c r="C152" s="25"/>
      <c r="D152" s="16">
        <f>SUM(D153:D158)</f>
        <v>1960</v>
      </c>
      <c r="E152" s="16">
        <f>SUM(E153:E158)</f>
        <v>4.29</v>
      </c>
      <c r="F152" s="16">
        <f>SUM(F153:F158)</f>
        <v>0</v>
      </c>
      <c r="G152" s="16">
        <f>SUM(G153:G158)</f>
        <v>-1955.71</v>
      </c>
      <c r="H152" s="17">
        <f t="shared" si="40"/>
        <v>456.87645687645687</v>
      </c>
      <c r="I152" s="15" t="s">
        <v>318</v>
      </c>
      <c r="J152" s="16">
        <f>SUM(J153:J158)</f>
        <v>17885.18</v>
      </c>
      <c r="K152" s="16">
        <f>SUM(K153:K158)</f>
        <v>17438.05</v>
      </c>
      <c r="L152" s="16">
        <f>SUM(L153:L158)</f>
        <v>0</v>
      </c>
      <c r="M152" s="16">
        <f>SUM(M153:M158)</f>
        <v>-447.12999999999994</v>
      </c>
      <c r="N152" s="17">
        <f t="shared" si="41"/>
        <v>1.0256410550491597</v>
      </c>
      <c r="O152" s="15" t="s">
        <v>318</v>
      </c>
      <c r="P152" s="16">
        <f>SUM(P153:P158)</f>
        <v>17638.05</v>
      </c>
      <c r="Q152" s="16">
        <f>SUM(Q153:Q158)</f>
        <v>17438.05</v>
      </c>
      <c r="R152" s="16">
        <f>SUM(R153:R158)</f>
        <v>200</v>
      </c>
      <c r="S152" s="15" t="s">
        <v>318</v>
      </c>
      <c r="T152" s="16">
        <f t="shared" ref="T152:Y152" si="48">SUM(T153:T158)</f>
        <v>17438.05</v>
      </c>
      <c r="U152" s="16">
        <f t="shared" si="48"/>
        <v>17885.18</v>
      </c>
      <c r="V152" s="16">
        <f t="shared" si="48"/>
        <v>0</v>
      </c>
      <c r="W152" s="16">
        <f t="shared" si="48"/>
        <v>0</v>
      </c>
      <c r="X152" s="16">
        <f t="shared" si="48"/>
        <v>17885.18</v>
      </c>
      <c r="Y152" s="16">
        <f t="shared" si="48"/>
        <v>-447.13000000000011</v>
      </c>
      <c r="Z152" s="17">
        <f t="shared" si="42"/>
        <v>-2.5641055049159749E-2</v>
      </c>
      <c r="AA152" s="16"/>
    </row>
    <row r="153" spans="1:27" hidden="1" outlineLevel="1" x14ac:dyDescent="0.25">
      <c r="A153" t="s">
        <v>318</v>
      </c>
      <c r="B153" s="8" t="s">
        <v>318</v>
      </c>
      <c r="C153" s="8" t="s">
        <v>238</v>
      </c>
      <c r="D153" s="9">
        <v>0</v>
      </c>
      <c r="E153" s="9">
        <v>0</v>
      </c>
      <c r="F153" s="9">
        <v>0</v>
      </c>
      <c r="G153" s="9">
        <v>0</v>
      </c>
      <c r="H153" s="7">
        <f t="shared" si="40"/>
        <v>0</v>
      </c>
      <c r="I153" s="8" t="s">
        <v>318</v>
      </c>
      <c r="J153" s="9">
        <v>18.100000000000001</v>
      </c>
      <c r="K153" s="9">
        <v>0</v>
      </c>
      <c r="L153" s="9">
        <v>0</v>
      </c>
      <c r="M153" s="9">
        <v>-18.100000000000001</v>
      </c>
      <c r="N153" s="7">
        <f t="shared" si="41"/>
        <v>0</v>
      </c>
      <c r="O153" s="8" t="s">
        <v>318</v>
      </c>
      <c r="P153" s="9">
        <v>0</v>
      </c>
      <c r="Q153" s="9">
        <v>0</v>
      </c>
      <c r="R153" s="9">
        <v>0</v>
      </c>
      <c r="S153" s="8" t="s">
        <v>318</v>
      </c>
      <c r="T153" s="9">
        <v>0</v>
      </c>
      <c r="U153" s="9">
        <v>18.100000000000001</v>
      </c>
      <c r="V153" s="8" t="s">
        <v>318</v>
      </c>
      <c r="W153" s="9">
        <v>0</v>
      </c>
      <c r="X153" s="9">
        <f t="shared" ref="X153:X158" si="49">U153+IF(V153 = "", 0, V153)+W153</f>
        <v>18.100000000000001</v>
      </c>
      <c r="Y153" s="9">
        <f t="shared" ref="Y153:Y158" si="50">T153-X153</f>
        <v>-18.100000000000001</v>
      </c>
      <c r="Z153" s="7">
        <f t="shared" si="42"/>
        <v>0</v>
      </c>
      <c r="AA153" s="8" t="s">
        <v>318</v>
      </c>
    </row>
    <row r="154" spans="1:27" hidden="1" outlineLevel="1" x14ac:dyDescent="0.25">
      <c r="A154" t="s">
        <v>318</v>
      </c>
      <c r="B154" s="8" t="s">
        <v>318</v>
      </c>
      <c r="C154" s="8" t="s">
        <v>229</v>
      </c>
      <c r="D154" s="9">
        <v>568</v>
      </c>
      <c r="E154" s="9">
        <v>4.29</v>
      </c>
      <c r="F154" s="9">
        <v>0</v>
      </c>
      <c r="G154" s="9">
        <v>-563.71</v>
      </c>
      <c r="H154" s="7">
        <f t="shared" si="40"/>
        <v>132.40093240093239</v>
      </c>
      <c r="I154" s="8" t="s">
        <v>318</v>
      </c>
      <c r="J154" s="9">
        <v>751.14</v>
      </c>
      <c r="K154" s="9">
        <v>701.5</v>
      </c>
      <c r="L154" s="9">
        <v>0</v>
      </c>
      <c r="M154" s="9">
        <v>-49.64</v>
      </c>
      <c r="N154" s="7">
        <f t="shared" si="41"/>
        <v>1.0707626514611546</v>
      </c>
      <c r="O154" s="8" t="s">
        <v>318</v>
      </c>
      <c r="P154" s="9">
        <v>251.5</v>
      </c>
      <c r="Q154" s="9">
        <v>701.5</v>
      </c>
      <c r="R154" s="9">
        <v>-450</v>
      </c>
      <c r="S154" s="8" t="s">
        <v>318</v>
      </c>
      <c r="T154" s="9">
        <v>701.5</v>
      </c>
      <c r="U154" s="9">
        <v>751.14</v>
      </c>
      <c r="V154" s="8" t="s">
        <v>318</v>
      </c>
      <c r="W154" s="9">
        <v>0</v>
      </c>
      <c r="X154" s="9">
        <f t="shared" si="49"/>
        <v>751.14</v>
      </c>
      <c r="Y154" s="9">
        <f t="shared" si="50"/>
        <v>-49.639999999999986</v>
      </c>
      <c r="Z154" s="7">
        <f t="shared" si="42"/>
        <v>-7.0762651461154652E-2</v>
      </c>
      <c r="AA154" s="8" t="s">
        <v>318</v>
      </c>
    </row>
    <row r="155" spans="1:27" hidden="1" outlineLevel="1" x14ac:dyDescent="0.25">
      <c r="A155" t="s">
        <v>318</v>
      </c>
      <c r="B155" s="8" t="s">
        <v>318</v>
      </c>
      <c r="C155" s="8" t="s">
        <v>230</v>
      </c>
      <c r="D155" s="9">
        <v>0</v>
      </c>
      <c r="E155" s="9">
        <v>0</v>
      </c>
      <c r="F155" s="9">
        <v>0</v>
      </c>
      <c r="G155" s="9">
        <v>0</v>
      </c>
      <c r="H155" s="7">
        <f t="shared" si="40"/>
        <v>0</v>
      </c>
      <c r="I155" s="8" t="s">
        <v>318</v>
      </c>
      <c r="J155" s="9">
        <v>1052</v>
      </c>
      <c r="K155" s="9">
        <v>0</v>
      </c>
      <c r="L155" s="9">
        <v>0</v>
      </c>
      <c r="M155" s="9">
        <v>-1052</v>
      </c>
      <c r="N155" s="7">
        <f t="shared" si="41"/>
        <v>0</v>
      </c>
      <c r="O155" s="8" t="s">
        <v>318</v>
      </c>
      <c r="P155" s="9">
        <v>0</v>
      </c>
      <c r="Q155" s="9">
        <v>0</v>
      </c>
      <c r="R155" s="9">
        <v>0</v>
      </c>
      <c r="S155" s="8" t="s">
        <v>318</v>
      </c>
      <c r="T155" s="9">
        <v>0</v>
      </c>
      <c r="U155" s="9">
        <v>1052</v>
      </c>
      <c r="V155" s="8" t="s">
        <v>318</v>
      </c>
      <c r="W155" s="9">
        <v>0</v>
      </c>
      <c r="X155" s="9">
        <f t="shared" si="49"/>
        <v>1052</v>
      </c>
      <c r="Y155" s="9">
        <f t="shared" si="50"/>
        <v>-1052</v>
      </c>
      <c r="Z155" s="7">
        <f t="shared" si="42"/>
        <v>0</v>
      </c>
      <c r="AA155" s="8" t="s">
        <v>318</v>
      </c>
    </row>
    <row r="156" spans="1:27" hidden="1" outlineLevel="1" x14ac:dyDescent="0.25">
      <c r="A156" t="s">
        <v>318</v>
      </c>
      <c r="B156" s="8" t="s">
        <v>318</v>
      </c>
      <c r="C156" s="8" t="s">
        <v>231</v>
      </c>
      <c r="D156" s="9">
        <v>330</v>
      </c>
      <c r="E156" s="9">
        <v>0</v>
      </c>
      <c r="F156" s="9">
        <v>0</v>
      </c>
      <c r="G156" s="9">
        <v>-330</v>
      </c>
      <c r="H156" s="7">
        <f t="shared" si="40"/>
        <v>0</v>
      </c>
      <c r="I156" s="8" t="s">
        <v>318</v>
      </c>
      <c r="J156" s="9">
        <v>1679.01</v>
      </c>
      <c r="K156" s="9">
        <v>2590</v>
      </c>
      <c r="L156" s="9">
        <v>0</v>
      </c>
      <c r="M156" s="9">
        <v>910.99</v>
      </c>
      <c r="N156" s="7">
        <f t="shared" si="41"/>
        <v>0.64826640926640922</v>
      </c>
      <c r="O156" s="8" t="s">
        <v>318</v>
      </c>
      <c r="P156" s="9">
        <v>2590</v>
      </c>
      <c r="Q156" s="9">
        <v>2590</v>
      </c>
      <c r="R156" s="9">
        <v>0</v>
      </c>
      <c r="S156" s="8" t="s">
        <v>318</v>
      </c>
      <c r="T156" s="9">
        <v>2590</v>
      </c>
      <c r="U156" s="9">
        <v>1679.01</v>
      </c>
      <c r="V156" s="8" t="s">
        <v>318</v>
      </c>
      <c r="W156" s="9">
        <v>0</v>
      </c>
      <c r="X156" s="9">
        <f t="shared" si="49"/>
        <v>1679.01</v>
      </c>
      <c r="Y156" s="9">
        <f t="shared" si="50"/>
        <v>910.99</v>
      </c>
      <c r="Z156" s="7">
        <f t="shared" si="42"/>
        <v>0.35173359073359073</v>
      </c>
      <c r="AA156" s="8" t="s">
        <v>318</v>
      </c>
    </row>
    <row r="157" spans="1:27" hidden="1" outlineLevel="1" x14ac:dyDescent="0.25">
      <c r="A157" t="s">
        <v>318</v>
      </c>
      <c r="B157" s="8" t="s">
        <v>318</v>
      </c>
      <c r="C157" s="8" t="s">
        <v>235</v>
      </c>
      <c r="D157" s="9">
        <v>1062</v>
      </c>
      <c r="E157" s="9">
        <v>0</v>
      </c>
      <c r="F157" s="9">
        <v>0</v>
      </c>
      <c r="G157" s="9">
        <v>-1062</v>
      </c>
      <c r="H157" s="7">
        <f t="shared" si="40"/>
        <v>0</v>
      </c>
      <c r="I157" s="8" t="s">
        <v>318</v>
      </c>
      <c r="J157" s="9">
        <v>9339.59</v>
      </c>
      <c r="K157" s="9">
        <v>9771.52</v>
      </c>
      <c r="L157" s="9">
        <v>0</v>
      </c>
      <c r="M157" s="9">
        <v>431.93</v>
      </c>
      <c r="N157" s="7">
        <f t="shared" si="41"/>
        <v>0.95579705102174484</v>
      </c>
      <c r="O157" s="8" t="s">
        <v>318</v>
      </c>
      <c r="P157" s="9">
        <v>10421.52</v>
      </c>
      <c r="Q157" s="9">
        <v>9771.52</v>
      </c>
      <c r="R157" s="9">
        <v>650</v>
      </c>
      <c r="S157" s="8" t="s">
        <v>318</v>
      </c>
      <c r="T157" s="9">
        <v>9771.52</v>
      </c>
      <c r="U157" s="9">
        <v>9339.59</v>
      </c>
      <c r="V157" s="8" t="s">
        <v>318</v>
      </c>
      <c r="W157" s="9">
        <v>0</v>
      </c>
      <c r="X157" s="9">
        <f t="shared" si="49"/>
        <v>9339.59</v>
      </c>
      <c r="Y157" s="9">
        <f t="shared" si="50"/>
        <v>431.93000000000029</v>
      </c>
      <c r="Z157" s="7">
        <f t="shared" si="42"/>
        <v>4.4202948978255205E-2</v>
      </c>
      <c r="AA157" s="8" t="s">
        <v>318</v>
      </c>
    </row>
    <row r="158" spans="1:27" hidden="1" outlineLevel="1" x14ac:dyDescent="0.25">
      <c r="A158" t="s">
        <v>318</v>
      </c>
      <c r="B158" s="8" t="s">
        <v>318</v>
      </c>
      <c r="C158" s="8" t="s">
        <v>236</v>
      </c>
      <c r="D158" s="9">
        <v>0</v>
      </c>
      <c r="E158" s="9">
        <v>0</v>
      </c>
      <c r="F158" s="9">
        <v>0</v>
      </c>
      <c r="G158" s="9">
        <v>0</v>
      </c>
      <c r="H158" s="7">
        <f t="shared" ref="H158:H189" si="51">IF(E158&lt;&gt;0, (D158+F158)/E158, 0)</f>
        <v>0</v>
      </c>
      <c r="I158" s="8" t="s">
        <v>318</v>
      </c>
      <c r="J158" s="9">
        <v>5045.34</v>
      </c>
      <c r="K158" s="9">
        <v>4375.03</v>
      </c>
      <c r="L158" s="9">
        <v>0</v>
      </c>
      <c r="M158" s="9">
        <v>-670.31</v>
      </c>
      <c r="N158" s="7">
        <f t="shared" ref="N158:N189" si="52">IF(K158&lt;&gt;0, (J158+L158)/K158, 0)</f>
        <v>1.1532126636845921</v>
      </c>
      <c r="O158" s="8" t="s">
        <v>318</v>
      </c>
      <c r="P158" s="9">
        <v>4375.03</v>
      </c>
      <c r="Q158" s="9">
        <v>4375.03</v>
      </c>
      <c r="R158" s="9">
        <v>0</v>
      </c>
      <c r="S158" s="8" t="s">
        <v>318</v>
      </c>
      <c r="T158" s="9">
        <v>4375.03</v>
      </c>
      <c r="U158" s="9">
        <v>5045.34</v>
      </c>
      <c r="V158" s="8" t="s">
        <v>318</v>
      </c>
      <c r="W158" s="9">
        <v>0</v>
      </c>
      <c r="X158" s="9">
        <f t="shared" si="49"/>
        <v>5045.34</v>
      </c>
      <c r="Y158" s="9">
        <f t="shared" si="50"/>
        <v>-670.3100000000004</v>
      </c>
      <c r="Z158" s="7">
        <f t="shared" ref="Z158:Z189" si="53">IF(T158&lt;&gt;0, Y158/T158, 0)</f>
        <v>-0.15321266368459197</v>
      </c>
      <c r="AA158" s="8" t="s">
        <v>318</v>
      </c>
    </row>
    <row r="159" spans="1:27" collapsed="1" x14ac:dyDescent="0.25">
      <c r="A159" t="s">
        <v>318</v>
      </c>
      <c r="B159" s="25" t="s">
        <v>241</v>
      </c>
      <c r="C159" s="25"/>
      <c r="D159" s="16">
        <f>SUM(D160:D173)</f>
        <v>497.3</v>
      </c>
      <c r="E159" s="16">
        <f>SUM(E160:E173)</f>
        <v>387.30999999999995</v>
      </c>
      <c r="F159" s="16">
        <f>SUM(F160:F173)</f>
        <v>0</v>
      </c>
      <c r="G159" s="16">
        <f>SUM(G160:G173)</f>
        <v>-109.99</v>
      </c>
      <c r="H159" s="17">
        <f t="shared" si="51"/>
        <v>1.2839844052567713</v>
      </c>
      <c r="I159" s="15" t="s">
        <v>318</v>
      </c>
      <c r="J159" s="16">
        <f>SUM(J160:J173)</f>
        <v>17206.499999999996</v>
      </c>
      <c r="K159" s="16">
        <f>SUM(K160:K173)</f>
        <v>13706.330000000002</v>
      </c>
      <c r="L159" s="16">
        <f>SUM(L160:L173)</f>
        <v>0</v>
      </c>
      <c r="M159" s="16">
        <f>SUM(M160:M173)</f>
        <v>-3500.1699999999996</v>
      </c>
      <c r="N159" s="17">
        <f t="shared" si="52"/>
        <v>1.2553688697120231</v>
      </c>
      <c r="O159" s="15" t="s">
        <v>318</v>
      </c>
      <c r="P159" s="16">
        <f>SUM(P160:P173)</f>
        <v>13306.33</v>
      </c>
      <c r="Q159" s="16">
        <f>SUM(Q160:Q173)</f>
        <v>13706.330000000002</v>
      </c>
      <c r="R159" s="16">
        <f>SUM(R160:R173)</f>
        <v>-400</v>
      </c>
      <c r="S159" s="15" t="s">
        <v>318</v>
      </c>
      <c r="T159" s="16">
        <f t="shared" ref="T159:Y159" si="54">SUM(T160:T173)</f>
        <v>13706.330000000002</v>
      </c>
      <c r="U159" s="16">
        <f t="shared" si="54"/>
        <v>17206.499999999996</v>
      </c>
      <c r="V159" s="16">
        <f t="shared" si="54"/>
        <v>0</v>
      </c>
      <c r="W159" s="16">
        <f t="shared" si="54"/>
        <v>0</v>
      </c>
      <c r="X159" s="16">
        <f t="shared" si="54"/>
        <v>17206.499999999996</v>
      </c>
      <c r="Y159" s="16">
        <f t="shared" si="54"/>
        <v>-3500.1699999999996</v>
      </c>
      <c r="Z159" s="17">
        <f t="shared" si="53"/>
        <v>-0.25536886971202349</v>
      </c>
      <c r="AA159" s="16"/>
    </row>
    <row r="160" spans="1:27" hidden="1" outlineLevel="1" x14ac:dyDescent="0.25">
      <c r="A160" t="s">
        <v>318</v>
      </c>
      <c r="B160" s="8" t="s">
        <v>318</v>
      </c>
      <c r="C160" s="8" t="s">
        <v>242</v>
      </c>
      <c r="D160" s="9">
        <v>0</v>
      </c>
      <c r="E160" s="9">
        <v>0</v>
      </c>
      <c r="F160" s="9">
        <v>0</v>
      </c>
      <c r="G160" s="9">
        <v>0</v>
      </c>
      <c r="H160" s="7">
        <f t="shared" si="51"/>
        <v>0</v>
      </c>
      <c r="I160" s="8" t="s">
        <v>318</v>
      </c>
      <c r="J160" s="9">
        <v>4217.16</v>
      </c>
      <c r="K160" s="9">
        <v>3000</v>
      </c>
      <c r="L160" s="9">
        <v>0</v>
      </c>
      <c r="M160" s="9">
        <v>-1217.1600000000001</v>
      </c>
      <c r="N160" s="7">
        <f t="shared" si="52"/>
        <v>1.4057199999999999</v>
      </c>
      <c r="O160" s="8" t="s">
        <v>318</v>
      </c>
      <c r="P160" s="9">
        <v>3000</v>
      </c>
      <c r="Q160" s="9">
        <v>3000</v>
      </c>
      <c r="R160" s="9">
        <v>0</v>
      </c>
      <c r="S160" s="8" t="s">
        <v>318</v>
      </c>
      <c r="T160" s="9">
        <v>3000</v>
      </c>
      <c r="U160" s="9">
        <v>4217.16</v>
      </c>
      <c r="V160" s="8" t="s">
        <v>318</v>
      </c>
      <c r="W160" s="9">
        <v>0</v>
      </c>
      <c r="X160" s="9">
        <f t="shared" ref="X160:X173" si="55">U160+IF(V160 = "", 0, V160)+W160</f>
        <v>4217.16</v>
      </c>
      <c r="Y160" s="9">
        <f t="shared" ref="Y160:Y173" si="56">T160-X160</f>
        <v>-1217.1599999999999</v>
      </c>
      <c r="Z160" s="7">
        <f t="shared" si="53"/>
        <v>-0.40571999999999997</v>
      </c>
      <c r="AA160" s="8" t="s">
        <v>318</v>
      </c>
    </row>
    <row r="161" spans="1:27" hidden="1" outlineLevel="1" x14ac:dyDescent="0.25">
      <c r="A161" t="s">
        <v>318</v>
      </c>
      <c r="B161" s="8" t="s">
        <v>318</v>
      </c>
      <c r="C161" s="8" t="s">
        <v>243</v>
      </c>
      <c r="D161" s="9">
        <v>0</v>
      </c>
      <c r="E161" s="9">
        <v>33.33</v>
      </c>
      <c r="F161" s="9">
        <v>0</v>
      </c>
      <c r="G161" s="9">
        <v>33.33</v>
      </c>
      <c r="H161" s="7">
        <f t="shared" si="51"/>
        <v>0</v>
      </c>
      <c r="I161" s="8" t="s">
        <v>318</v>
      </c>
      <c r="J161" s="9">
        <v>1135</v>
      </c>
      <c r="K161" s="9">
        <v>400</v>
      </c>
      <c r="L161" s="9">
        <v>0</v>
      </c>
      <c r="M161" s="9">
        <v>-735</v>
      </c>
      <c r="N161" s="7">
        <f t="shared" si="52"/>
        <v>2.8374999999999999</v>
      </c>
      <c r="O161" s="8" t="s">
        <v>318</v>
      </c>
      <c r="P161" s="9">
        <v>0</v>
      </c>
      <c r="Q161" s="9">
        <v>400</v>
      </c>
      <c r="R161" s="9">
        <v>-400</v>
      </c>
      <c r="S161" s="8" t="s">
        <v>318</v>
      </c>
      <c r="T161" s="9">
        <v>400</v>
      </c>
      <c r="U161" s="9">
        <v>1135</v>
      </c>
      <c r="V161" s="8" t="s">
        <v>318</v>
      </c>
      <c r="W161" s="9">
        <v>0</v>
      </c>
      <c r="X161" s="9">
        <f t="shared" si="55"/>
        <v>1135</v>
      </c>
      <c r="Y161" s="9">
        <f t="shared" si="56"/>
        <v>-735</v>
      </c>
      <c r="Z161" s="7">
        <f t="shared" si="53"/>
        <v>-1.8374999999999999</v>
      </c>
      <c r="AA161" s="8" t="s">
        <v>318</v>
      </c>
    </row>
    <row r="162" spans="1:27" hidden="1" outlineLevel="1" x14ac:dyDescent="0.25">
      <c r="A162" t="s">
        <v>318</v>
      </c>
      <c r="B162" s="8" t="s">
        <v>318</v>
      </c>
      <c r="C162" s="8" t="s">
        <v>244</v>
      </c>
      <c r="D162" s="9">
        <v>0</v>
      </c>
      <c r="E162" s="9">
        <v>0</v>
      </c>
      <c r="F162" s="9">
        <v>0</v>
      </c>
      <c r="G162" s="9">
        <v>0</v>
      </c>
      <c r="H162" s="7">
        <f t="shared" si="51"/>
        <v>0</v>
      </c>
      <c r="I162" s="8" t="s">
        <v>318</v>
      </c>
      <c r="J162" s="9">
        <v>633</v>
      </c>
      <c r="K162" s="9">
        <v>0</v>
      </c>
      <c r="L162" s="9">
        <v>0</v>
      </c>
      <c r="M162" s="9">
        <v>-633</v>
      </c>
      <c r="N162" s="7">
        <f t="shared" si="52"/>
        <v>0</v>
      </c>
      <c r="O162" s="8" t="s">
        <v>318</v>
      </c>
      <c r="P162" s="9">
        <v>0</v>
      </c>
      <c r="Q162" s="9">
        <v>0</v>
      </c>
      <c r="R162" s="9">
        <v>0</v>
      </c>
      <c r="S162" s="8" t="s">
        <v>318</v>
      </c>
      <c r="T162" s="9">
        <v>0</v>
      </c>
      <c r="U162" s="9">
        <v>633</v>
      </c>
      <c r="V162" s="8" t="s">
        <v>318</v>
      </c>
      <c r="W162" s="9">
        <v>0</v>
      </c>
      <c r="X162" s="9">
        <f t="shared" si="55"/>
        <v>633</v>
      </c>
      <c r="Y162" s="9">
        <f t="shared" si="56"/>
        <v>-633</v>
      </c>
      <c r="Z162" s="7">
        <f t="shared" si="53"/>
        <v>0</v>
      </c>
      <c r="AA162" s="8" t="s">
        <v>318</v>
      </c>
    </row>
    <row r="163" spans="1:27" hidden="1" outlineLevel="1" x14ac:dyDescent="0.25">
      <c r="A163" t="s">
        <v>318</v>
      </c>
      <c r="B163" s="8" t="s">
        <v>318</v>
      </c>
      <c r="C163" s="8" t="s">
        <v>245</v>
      </c>
      <c r="D163" s="9">
        <v>175.13</v>
      </c>
      <c r="E163" s="9">
        <v>69.08</v>
      </c>
      <c r="F163" s="9">
        <v>0</v>
      </c>
      <c r="G163" s="9">
        <v>-106.05</v>
      </c>
      <c r="H163" s="7">
        <f t="shared" si="51"/>
        <v>2.5351766068326578</v>
      </c>
      <c r="I163" s="8" t="s">
        <v>318</v>
      </c>
      <c r="J163" s="9">
        <v>3459.89</v>
      </c>
      <c r="K163" s="9">
        <v>4973</v>
      </c>
      <c r="L163" s="9">
        <v>0</v>
      </c>
      <c r="M163" s="9">
        <v>1513.11</v>
      </c>
      <c r="N163" s="7">
        <f t="shared" si="52"/>
        <v>0.69573496883169106</v>
      </c>
      <c r="O163" s="8" t="s">
        <v>318</v>
      </c>
      <c r="P163" s="9">
        <v>4973</v>
      </c>
      <c r="Q163" s="9">
        <v>4973</v>
      </c>
      <c r="R163" s="9">
        <v>0</v>
      </c>
      <c r="S163" s="8" t="s">
        <v>318</v>
      </c>
      <c r="T163" s="9">
        <v>4973</v>
      </c>
      <c r="U163" s="9">
        <v>3459.89</v>
      </c>
      <c r="V163" s="8" t="s">
        <v>318</v>
      </c>
      <c r="W163" s="9">
        <v>0</v>
      </c>
      <c r="X163" s="9">
        <f t="shared" si="55"/>
        <v>3459.89</v>
      </c>
      <c r="Y163" s="9">
        <f t="shared" si="56"/>
        <v>1513.1100000000001</v>
      </c>
      <c r="Z163" s="7">
        <f t="shared" si="53"/>
        <v>0.30426503116830889</v>
      </c>
      <c r="AA163" s="8" t="s">
        <v>318</v>
      </c>
    </row>
    <row r="164" spans="1:27" hidden="1" outlineLevel="1" x14ac:dyDescent="0.25">
      <c r="A164" t="s">
        <v>318</v>
      </c>
      <c r="B164" s="8" t="s">
        <v>318</v>
      </c>
      <c r="C164" s="8" t="s">
        <v>258</v>
      </c>
      <c r="D164" s="9">
        <v>0</v>
      </c>
      <c r="E164" s="9">
        <v>0</v>
      </c>
      <c r="F164" s="9">
        <v>0</v>
      </c>
      <c r="G164" s="9">
        <v>0</v>
      </c>
      <c r="H164" s="7">
        <f t="shared" si="51"/>
        <v>0</v>
      </c>
      <c r="I164" s="8" t="s">
        <v>318</v>
      </c>
      <c r="J164" s="9">
        <v>838</v>
      </c>
      <c r="K164" s="9">
        <v>0</v>
      </c>
      <c r="L164" s="9">
        <v>0</v>
      </c>
      <c r="M164" s="9">
        <v>-838</v>
      </c>
      <c r="N164" s="7">
        <f t="shared" si="52"/>
        <v>0</v>
      </c>
      <c r="O164" s="8" t="s">
        <v>318</v>
      </c>
      <c r="P164" s="9">
        <v>0</v>
      </c>
      <c r="Q164" s="9">
        <v>0</v>
      </c>
      <c r="R164" s="9">
        <v>0</v>
      </c>
      <c r="S164" s="8" t="s">
        <v>318</v>
      </c>
      <c r="T164" s="9">
        <v>0</v>
      </c>
      <c r="U164" s="9">
        <v>838</v>
      </c>
      <c r="V164" s="8" t="s">
        <v>318</v>
      </c>
      <c r="W164" s="9">
        <v>0</v>
      </c>
      <c r="X164" s="9">
        <f t="shared" si="55"/>
        <v>838</v>
      </c>
      <c r="Y164" s="9">
        <f t="shared" si="56"/>
        <v>-838</v>
      </c>
      <c r="Z164" s="7">
        <f t="shared" si="53"/>
        <v>0</v>
      </c>
      <c r="AA164" s="8" t="s">
        <v>318</v>
      </c>
    </row>
    <row r="165" spans="1:27" hidden="1" outlineLevel="1" x14ac:dyDescent="0.25">
      <c r="A165" t="s">
        <v>318</v>
      </c>
      <c r="B165" s="8" t="s">
        <v>318</v>
      </c>
      <c r="C165" s="8" t="s">
        <v>247</v>
      </c>
      <c r="D165" s="9">
        <v>12</v>
      </c>
      <c r="E165" s="9">
        <v>0</v>
      </c>
      <c r="F165" s="9">
        <v>0</v>
      </c>
      <c r="G165" s="9">
        <v>-12</v>
      </c>
      <c r="H165" s="7">
        <f t="shared" si="51"/>
        <v>0</v>
      </c>
      <c r="I165" s="8" t="s">
        <v>318</v>
      </c>
      <c r="J165" s="9">
        <v>63.74</v>
      </c>
      <c r="K165" s="9">
        <v>207.2</v>
      </c>
      <c r="L165" s="9">
        <v>0</v>
      </c>
      <c r="M165" s="9">
        <v>143.46</v>
      </c>
      <c r="N165" s="7">
        <f t="shared" si="52"/>
        <v>0.30762548262548267</v>
      </c>
      <c r="O165" s="8" t="s">
        <v>318</v>
      </c>
      <c r="P165" s="9">
        <v>207.2</v>
      </c>
      <c r="Q165" s="9">
        <v>207.2</v>
      </c>
      <c r="R165" s="9">
        <v>0</v>
      </c>
      <c r="S165" s="8" t="s">
        <v>318</v>
      </c>
      <c r="T165" s="9">
        <v>207.2</v>
      </c>
      <c r="U165" s="9">
        <v>63.74</v>
      </c>
      <c r="V165" s="8" t="s">
        <v>318</v>
      </c>
      <c r="W165" s="9">
        <v>0</v>
      </c>
      <c r="X165" s="9">
        <f t="shared" si="55"/>
        <v>63.74</v>
      </c>
      <c r="Y165" s="9">
        <f t="shared" si="56"/>
        <v>143.45999999999998</v>
      </c>
      <c r="Z165" s="7">
        <f t="shared" si="53"/>
        <v>0.69237451737451727</v>
      </c>
      <c r="AA165" s="8" t="s">
        <v>318</v>
      </c>
    </row>
    <row r="166" spans="1:27" hidden="1" outlineLevel="1" x14ac:dyDescent="0.25">
      <c r="A166" t="s">
        <v>318</v>
      </c>
      <c r="B166" s="8" t="s">
        <v>318</v>
      </c>
      <c r="C166" s="8" t="s">
        <v>248</v>
      </c>
      <c r="D166" s="9">
        <v>304.36</v>
      </c>
      <c r="E166" s="9">
        <v>267.63</v>
      </c>
      <c r="F166" s="9">
        <v>0</v>
      </c>
      <c r="G166" s="9">
        <v>-36.729999999999997</v>
      </c>
      <c r="H166" s="7">
        <f t="shared" si="51"/>
        <v>1.1372417143070659</v>
      </c>
      <c r="I166" s="8" t="s">
        <v>318</v>
      </c>
      <c r="J166" s="9">
        <v>3536.38</v>
      </c>
      <c r="K166" s="9">
        <v>3211.6</v>
      </c>
      <c r="L166" s="9">
        <v>0</v>
      </c>
      <c r="M166" s="9">
        <v>-324.77999999999997</v>
      </c>
      <c r="N166" s="7">
        <f t="shared" si="52"/>
        <v>1.1011271640303899</v>
      </c>
      <c r="O166" s="8" t="s">
        <v>318</v>
      </c>
      <c r="P166" s="9">
        <v>3211.6</v>
      </c>
      <c r="Q166" s="9">
        <v>3211.6</v>
      </c>
      <c r="R166" s="9">
        <v>0</v>
      </c>
      <c r="S166" s="8" t="s">
        <v>318</v>
      </c>
      <c r="T166" s="9">
        <v>3211.6</v>
      </c>
      <c r="U166" s="9">
        <v>3536.38</v>
      </c>
      <c r="V166" s="8" t="s">
        <v>318</v>
      </c>
      <c r="W166" s="9">
        <v>0</v>
      </c>
      <c r="X166" s="9">
        <f t="shared" si="55"/>
        <v>3536.38</v>
      </c>
      <c r="Y166" s="9">
        <f t="shared" si="56"/>
        <v>-324.7800000000002</v>
      </c>
      <c r="Z166" s="7">
        <f t="shared" si="53"/>
        <v>-0.1011271640303899</v>
      </c>
      <c r="AA166" s="8" t="s">
        <v>318</v>
      </c>
    </row>
    <row r="167" spans="1:27" hidden="1" outlineLevel="1" x14ac:dyDescent="0.25">
      <c r="A167" t="s">
        <v>318</v>
      </c>
      <c r="B167" s="8" t="s">
        <v>318</v>
      </c>
      <c r="C167" s="8" t="s">
        <v>249</v>
      </c>
      <c r="D167" s="9">
        <v>0</v>
      </c>
      <c r="E167" s="9">
        <v>0</v>
      </c>
      <c r="F167" s="9">
        <v>0</v>
      </c>
      <c r="G167" s="9">
        <v>0</v>
      </c>
      <c r="H167" s="7">
        <f t="shared" si="51"/>
        <v>0</v>
      </c>
      <c r="I167" s="8" t="s">
        <v>318</v>
      </c>
      <c r="J167" s="9">
        <v>179.95</v>
      </c>
      <c r="K167" s="9">
        <v>0</v>
      </c>
      <c r="L167" s="9">
        <v>0</v>
      </c>
      <c r="M167" s="9">
        <v>-179.95</v>
      </c>
      <c r="N167" s="7">
        <f t="shared" si="52"/>
        <v>0</v>
      </c>
      <c r="O167" s="8" t="s">
        <v>318</v>
      </c>
      <c r="P167" s="9">
        <v>0</v>
      </c>
      <c r="Q167" s="9">
        <v>0</v>
      </c>
      <c r="R167" s="9">
        <v>0</v>
      </c>
      <c r="S167" s="8" t="s">
        <v>318</v>
      </c>
      <c r="T167" s="9">
        <v>0</v>
      </c>
      <c r="U167" s="9">
        <v>179.95</v>
      </c>
      <c r="V167" s="8" t="s">
        <v>318</v>
      </c>
      <c r="W167" s="9">
        <v>0</v>
      </c>
      <c r="X167" s="9">
        <f t="shared" si="55"/>
        <v>179.95</v>
      </c>
      <c r="Y167" s="9">
        <f t="shared" si="56"/>
        <v>-179.95</v>
      </c>
      <c r="Z167" s="7">
        <f t="shared" si="53"/>
        <v>0</v>
      </c>
      <c r="AA167" s="8" t="s">
        <v>318</v>
      </c>
    </row>
    <row r="168" spans="1:27" hidden="1" outlineLevel="1" x14ac:dyDescent="0.25">
      <c r="A168" t="s">
        <v>318</v>
      </c>
      <c r="B168" s="8" t="s">
        <v>318</v>
      </c>
      <c r="C168" s="8" t="s">
        <v>250</v>
      </c>
      <c r="D168" s="9">
        <v>0</v>
      </c>
      <c r="E168" s="9">
        <v>17.27</v>
      </c>
      <c r="F168" s="9">
        <v>0</v>
      </c>
      <c r="G168" s="9">
        <v>17.27</v>
      </c>
      <c r="H168" s="7">
        <f t="shared" si="51"/>
        <v>0</v>
      </c>
      <c r="I168" s="8" t="s">
        <v>318</v>
      </c>
      <c r="J168" s="9">
        <v>599</v>
      </c>
      <c r="K168" s="9">
        <v>207.2</v>
      </c>
      <c r="L168" s="9">
        <v>0</v>
      </c>
      <c r="M168" s="9">
        <v>-391.8</v>
      </c>
      <c r="N168" s="7">
        <f t="shared" si="52"/>
        <v>2.890926640926641</v>
      </c>
      <c r="O168" s="8" t="s">
        <v>318</v>
      </c>
      <c r="P168" s="9">
        <v>207.2</v>
      </c>
      <c r="Q168" s="9">
        <v>207.2</v>
      </c>
      <c r="R168" s="9">
        <v>0</v>
      </c>
      <c r="S168" s="8" t="s">
        <v>318</v>
      </c>
      <c r="T168" s="9">
        <v>207.2</v>
      </c>
      <c r="U168" s="9">
        <v>599</v>
      </c>
      <c r="V168" s="8" t="s">
        <v>318</v>
      </c>
      <c r="W168" s="9">
        <v>0</v>
      </c>
      <c r="X168" s="9">
        <f t="shared" si="55"/>
        <v>599</v>
      </c>
      <c r="Y168" s="9">
        <f t="shared" si="56"/>
        <v>-391.8</v>
      </c>
      <c r="Z168" s="7">
        <f t="shared" si="53"/>
        <v>-1.890926640926641</v>
      </c>
      <c r="AA168" s="8" t="s">
        <v>318</v>
      </c>
    </row>
    <row r="169" spans="1:27" hidden="1" outlineLevel="1" x14ac:dyDescent="0.25">
      <c r="A169" t="s">
        <v>318</v>
      </c>
      <c r="B169" s="8" t="s">
        <v>318</v>
      </c>
      <c r="C169" s="8" t="s">
        <v>251</v>
      </c>
      <c r="D169" s="9">
        <v>0</v>
      </c>
      <c r="E169" s="9">
        <v>0</v>
      </c>
      <c r="F169" s="9">
        <v>0</v>
      </c>
      <c r="G169" s="9">
        <v>0</v>
      </c>
      <c r="H169" s="7">
        <f t="shared" si="51"/>
        <v>0</v>
      </c>
      <c r="I169" s="8" t="s">
        <v>318</v>
      </c>
      <c r="J169" s="9">
        <v>713.17</v>
      </c>
      <c r="K169" s="9">
        <v>426.83</v>
      </c>
      <c r="L169" s="9">
        <v>0</v>
      </c>
      <c r="M169" s="9">
        <v>-286.33999999999997</v>
      </c>
      <c r="N169" s="7">
        <f t="shared" si="52"/>
        <v>1.670852564252747</v>
      </c>
      <c r="O169" s="8" t="s">
        <v>318</v>
      </c>
      <c r="P169" s="9">
        <v>426.83</v>
      </c>
      <c r="Q169" s="9">
        <v>426.83</v>
      </c>
      <c r="R169" s="9">
        <v>0</v>
      </c>
      <c r="S169" s="8" t="s">
        <v>318</v>
      </c>
      <c r="T169" s="9">
        <v>426.83</v>
      </c>
      <c r="U169" s="9">
        <v>713.17</v>
      </c>
      <c r="V169" s="8" t="s">
        <v>318</v>
      </c>
      <c r="W169" s="9">
        <v>0</v>
      </c>
      <c r="X169" s="9">
        <f t="shared" si="55"/>
        <v>713.17</v>
      </c>
      <c r="Y169" s="9">
        <f t="shared" si="56"/>
        <v>-286.33999999999997</v>
      </c>
      <c r="Z169" s="7">
        <f t="shared" si="53"/>
        <v>-0.67085256425274697</v>
      </c>
      <c r="AA169" s="8" t="s">
        <v>318</v>
      </c>
    </row>
    <row r="170" spans="1:27" hidden="1" outlineLevel="1" x14ac:dyDescent="0.25">
      <c r="A170" t="s">
        <v>318</v>
      </c>
      <c r="B170" s="8" t="s">
        <v>318</v>
      </c>
      <c r="C170" s="8" t="s">
        <v>252</v>
      </c>
      <c r="D170" s="9">
        <v>5.81</v>
      </c>
      <c r="E170" s="9">
        <v>0</v>
      </c>
      <c r="F170" s="9">
        <v>0</v>
      </c>
      <c r="G170" s="9">
        <v>-5.81</v>
      </c>
      <c r="H170" s="7">
        <f t="shared" si="51"/>
        <v>0</v>
      </c>
      <c r="I170" s="8" t="s">
        <v>318</v>
      </c>
      <c r="J170" s="9">
        <v>479.99</v>
      </c>
      <c r="K170" s="9">
        <v>0</v>
      </c>
      <c r="L170" s="9">
        <v>0</v>
      </c>
      <c r="M170" s="9">
        <v>-479.99</v>
      </c>
      <c r="N170" s="7">
        <f t="shared" si="52"/>
        <v>0</v>
      </c>
      <c r="O170" s="8" t="s">
        <v>318</v>
      </c>
      <c r="P170" s="9">
        <v>0</v>
      </c>
      <c r="Q170" s="9">
        <v>0</v>
      </c>
      <c r="R170" s="9">
        <v>0</v>
      </c>
      <c r="S170" s="8" t="s">
        <v>318</v>
      </c>
      <c r="T170" s="9">
        <v>0</v>
      </c>
      <c r="U170" s="9">
        <v>479.99</v>
      </c>
      <c r="V170" s="8" t="s">
        <v>318</v>
      </c>
      <c r="W170" s="9">
        <v>0</v>
      </c>
      <c r="X170" s="9">
        <f t="shared" si="55"/>
        <v>479.99</v>
      </c>
      <c r="Y170" s="9">
        <f t="shared" si="56"/>
        <v>-479.99</v>
      </c>
      <c r="Z170" s="7">
        <f t="shared" si="53"/>
        <v>0</v>
      </c>
      <c r="AA170" s="8" t="s">
        <v>318</v>
      </c>
    </row>
    <row r="171" spans="1:27" hidden="1" outlineLevel="1" x14ac:dyDescent="0.25">
      <c r="A171" t="s">
        <v>318</v>
      </c>
      <c r="B171" s="8" t="s">
        <v>318</v>
      </c>
      <c r="C171" s="8" t="s">
        <v>261</v>
      </c>
      <c r="D171" s="9">
        <v>0</v>
      </c>
      <c r="E171" s="9">
        <v>0</v>
      </c>
      <c r="F171" s="9">
        <v>0</v>
      </c>
      <c r="G171" s="9">
        <v>0</v>
      </c>
      <c r="H171" s="7">
        <f t="shared" si="51"/>
        <v>0</v>
      </c>
      <c r="I171" s="8" t="s">
        <v>318</v>
      </c>
      <c r="J171" s="9">
        <v>967.5</v>
      </c>
      <c r="K171" s="9">
        <v>1280.5</v>
      </c>
      <c r="L171" s="9">
        <v>0</v>
      </c>
      <c r="M171" s="9">
        <v>313</v>
      </c>
      <c r="N171" s="7">
        <f t="shared" si="52"/>
        <v>0.75556423272159312</v>
      </c>
      <c r="O171" s="8" t="s">
        <v>318</v>
      </c>
      <c r="P171" s="9">
        <v>1280.5</v>
      </c>
      <c r="Q171" s="9">
        <v>1280.5</v>
      </c>
      <c r="R171" s="9">
        <v>0</v>
      </c>
      <c r="S171" s="8" t="s">
        <v>318</v>
      </c>
      <c r="T171" s="9">
        <v>1280.5</v>
      </c>
      <c r="U171" s="9">
        <v>967.5</v>
      </c>
      <c r="V171" s="8" t="s">
        <v>318</v>
      </c>
      <c r="W171" s="9">
        <v>0</v>
      </c>
      <c r="X171" s="9">
        <f t="shared" si="55"/>
        <v>967.5</v>
      </c>
      <c r="Y171" s="9">
        <f t="shared" si="56"/>
        <v>313</v>
      </c>
      <c r="Z171" s="7">
        <f t="shared" si="53"/>
        <v>0.24443576727840688</v>
      </c>
      <c r="AA171" s="8" t="s">
        <v>318</v>
      </c>
    </row>
    <row r="172" spans="1:27" hidden="1" outlineLevel="1" x14ac:dyDescent="0.25">
      <c r="A172" t="s">
        <v>318</v>
      </c>
      <c r="B172" s="8" t="s">
        <v>318</v>
      </c>
      <c r="C172" s="8" t="s">
        <v>262</v>
      </c>
      <c r="D172" s="9">
        <v>0</v>
      </c>
      <c r="E172" s="9">
        <v>0</v>
      </c>
      <c r="F172" s="9">
        <v>0</v>
      </c>
      <c r="G172" s="9">
        <v>0</v>
      </c>
      <c r="H172" s="7">
        <f t="shared" si="51"/>
        <v>0</v>
      </c>
      <c r="I172" s="8" t="s">
        <v>318</v>
      </c>
      <c r="J172" s="9">
        <v>188.87</v>
      </c>
      <c r="K172" s="9">
        <v>0</v>
      </c>
      <c r="L172" s="9">
        <v>0</v>
      </c>
      <c r="M172" s="9">
        <v>-188.87</v>
      </c>
      <c r="N172" s="7">
        <f t="shared" si="52"/>
        <v>0</v>
      </c>
      <c r="O172" s="8" t="s">
        <v>318</v>
      </c>
      <c r="P172" s="9">
        <v>0</v>
      </c>
      <c r="Q172" s="9">
        <v>0</v>
      </c>
      <c r="R172" s="9">
        <v>0</v>
      </c>
      <c r="S172" s="8" t="s">
        <v>318</v>
      </c>
      <c r="T172" s="9">
        <v>0</v>
      </c>
      <c r="U172" s="9">
        <v>188.87</v>
      </c>
      <c r="V172" s="8" t="s">
        <v>318</v>
      </c>
      <c r="W172" s="9">
        <v>0</v>
      </c>
      <c r="X172" s="9">
        <f t="shared" si="55"/>
        <v>188.87</v>
      </c>
      <c r="Y172" s="9">
        <f t="shared" si="56"/>
        <v>-188.87</v>
      </c>
      <c r="Z172" s="7">
        <f t="shared" si="53"/>
        <v>0</v>
      </c>
      <c r="AA172" s="8" t="s">
        <v>318</v>
      </c>
    </row>
    <row r="173" spans="1:27" hidden="1" outlineLevel="1" x14ac:dyDescent="0.25">
      <c r="A173" t="s">
        <v>318</v>
      </c>
      <c r="B173" s="8" t="s">
        <v>318</v>
      </c>
      <c r="C173" s="8" t="s">
        <v>259</v>
      </c>
      <c r="D173" s="9">
        <v>0</v>
      </c>
      <c r="E173" s="9">
        <v>0</v>
      </c>
      <c r="F173" s="9">
        <v>0</v>
      </c>
      <c r="G173" s="9">
        <v>0</v>
      </c>
      <c r="H173" s="7">
        <f t="shared" si="51"/>
        <v>0</v>
      </c>
      <c r="I173" s="8" t="s">
        <v>318</v>
      </c>
      <c r="J173" s="9">
        <v>194.85</v>
      </c>
      <c r="K173" s="9">
        <v>0</v>
      </c>
      <c r="L173" s="9">
        <v>0</v>
      </c>
      <c r="M173" s="9">
        <v>-194.85</v>
      </c>
      <c r="N173" s="7">
        <f t="shared" si="52"/>
        <v>0</v>
      </c>
      <c r="O173" s="8" t="s">
        <v>318</v>
      </c>
      <c r="P173" s="9">
        <v>0</v>
      </c>
      <c r="Q173" s="9">
        <v>0</v>
      </c>
      <c r="R173" s="9">
        <v>0</v>
      </c>
      <c r="S173" s="8" t="s">
        <v>318</v>
      </c>
      <c r="T173" s="9">
        <v>0</v>
      </c>
      <c r="U173" s="9">
        <v>194.85</v>
      </c>
      <c r="V173" s="8" t="s">
        <v>318</v>
      </c>
      <c r="W173" s="9">
        <v>0</v>
      </c>
      <c r="X173" s="9">
        <f t="shared" si="55"/>
        <v>194.85</v>
      </c>
      <c r="Y173" s="9">
        <f t="shared" si="56"/>
        <v>-194.85</v>
      </c>
      <c r="Z173" s="7">
        <f t="shared" si="53"/>
        <v>0</v>
      </c>
      <c r="AA173" s="8" t="s">
        <v>318</v>
      </c>
    </row>
    <row r="174" spans="1:27" collapsed="1" x14ac:dyDescent="0.25">
      <c r="A174" t="s">
        <v>318</v>
      </c>
      <c r="B174" s="25" t="s">
        <v>271</v>
      </c>
      <c r="C174" s="25"/>
      <c r="D174" s="16">
        <f>SUM(D175:D185)</f>
        <v>627.55999999999995</v>
      </c>
      <c r="E174" s="16">
        <f>SUM(E175:E185)</f>
        <v>515.6</v>
      </c>
      <c r="F174" s="16">
        <f>SUM(F175:F185)</f>
        <v>0</v>
      </c>
      <c r="G174" s="16">
        <f>SUM(G175:G185)</f>
        <v>-111.96</v>
      </c>
      <c r="H174" s="17">
        <f t="shared" si="51"/>
        <v>1.2171450737005429</v>
      </c>
      <c r="I174" s="15" t="s">
        <v>318</v>
      </c>
      <c r="J174" s="16">
        <f>SUM(J175:J185)</f>
        <v>30007.87</v>
      </c>
      <c r="K174" s="16">
        <f>SUM(K175:K185)</f>
        <v>34536.07</v>
      </c>
      <c r="L174" s="16">
        <f>SUM(L175:L185)</f>
        <v>0</v>
      </c>
      <c r="M174" s="16">
        <f>SUM(M175:M185)</f>
        <v>4528.2</v>
      </c>
      <c r="N174" s="17">
        <f t="shared" si="52"/>
        <v>0.86888490786589212</v>
      </c>
      <c r="O174" s="15" t="s">
        <v>318</v>
      </c>
      <c r="P174" s="16">
        <f>SUM(P175:P185)</f>
        <v>47613.079999999994</v>
      </c>
      <c r="Q174" s="16">
        <f>SUM(Q175:Q185)</f>
        <v>34536.07</v>
      </c>
      <c r="R174" s="16">
        <f>SUM(R175:R185)</f>
        <v>13077.01</v>
      </c>
      <c r="S174" s="15" t="s">
        <v>318</v>
      </c>
      <c r="T174" s="16">
        <f t="shared" ref="T174:Y174" si="57">SUM(T175:T185)</f>
        <v>34536.07</v>
      </c>
      <c r="U174" s="16">
        <f t="shared" si="57"/>
        <v>30007.87</v>
      </c>
      <c r="V174" s="16">
        <f t="shared" si="57"/>
        <v>0</v>
      </c>
      <c r="W174" s="16">
        <f t="shared" si="57"/>
        <v>0</v>
      </c>
      <c r="X174" s="16">
        <f t="shared" si="57"/>
        <v>30007.87</v>
      </c>
      <c r="Y174" s="16">
        <f t="shared" si="57"/>
        <v>4528.2000000000007</v>
      </c>
      <c r="Z174" s="17">
        <f t="shared" si="53"/>
        <v>0.13111509213410794</v>
      </c>
      <c r="AA174" s="16"/>
    </row>
    <row r="175" spans="1:27" hidden="1" outlineLevel="1" x14ac:dyDescent="0.25">
      <c r="A175" t="s">
        <v>318</v>
      </c>
      <c r="B175" s="8" t="s">
        <v>318</v>
      </c>
      <c r="C175" s="8" t="s">
        <v>272</v>
      </c>
      <c r="D175" s="9">
        <v>0</v>
      </c>
      <c r="E175" s="9">
        <v>0</v>
      </c>
      <c r="F175" s="9">
        <v>0</v>
      </c>
      <c r="G175" s="9">
        <v>0</v>
      </c>
      <c r="H175" s="7">
        <f t="shared" si="51"/>
        <v>0</v>
      </c>
      <c r="I175" s="8" t="s">
        <v>318</v>
      </c>
      <c r="J175" s="9">
        <v>1914.84</v>
      </c>
      <c r="K175" s="9">
        <v>1968.39</v>
      </c>
      <c r="L175" s="9">
        <v>0</v>
      </c>
      <c r="M175" s="9">
        <v>53.55</v>
      </c>
      <c r="N175" s="7">
        <f t="shared" si="52"/>
        <v>0.97279502537606866</v>
      </c>
      <c r="O175" s="8" t="s">
        <v>318</v>
      </c>
      <c r="P175" s="9">
        <v>1968.39</v>
      </c>
      <c r="Q175" s="9">
        <v>1968.39</v>
      </c>
      <c r="R175" s="9">
        <v>0</v>
      </c>
      <c r="S175" s="8" t="s">
        <v>318</v>
      </c>
      <c r="T175" s="9">
        <v>1968.39</v>
      </c>
      <c r="U175" s="9">
        <v>1914.84</v>
      </c>
      <c r="V175" s="8" t="s">
        <v>318</v>
      </c>
      <c r="W175" s="9">
        <v>0</v>
      </c>
      <c r="X175" s="9">
        <f t="shared" ref="X175:X185" si="58">U175+IF(V175 = "", 0, V175)+W175</f>
        <v>1914.84</v>
      </c>
      <c r="Y175" s="9">
        <f t="shared" ref="Y175:Y185" si="59">T175-X175</f>
        <v>53.550000000000182</v>
      </c>
      <c r="Z175" s="7">
        <f t="shared" si="53"/>
        <v>2.7204974623931323E-2</v>
      </c>
      <c r="AA175" s="8" t="s">
        <v>318</v>
      </c>
    </row>
    <row r="176" spans="1:27" hidden="1" outlineLevel="1" x14ac:dyDescent="0.25">
      <c r="A176" t="s">
        <v>318</v>
      </c>
      <c r="B176" s="8" t="s">
        <v>318</v>
      </c>
      <c r="C176" s="8" t="s">
        <v>273</v>
      </c>
      <c r="D176" s="9">
        <v>0</v>
      </c>
      <c r="E176" s="9">
        <v>66.67</v>
      </c>
      <c r="F176" s="9">
        <v>0</v>
      </c>
      <c r="G176" s="9">
        <v>66.67</v>
      </c>
      <c r="H176" s="7">
        <f t="shared" si="51"/>
        <v>0</v>
      </c>
      <c r="I176" s="8" t="s">
        <v>318</v>
      </c>
      <c r="J176" s="9">
        <v>0</v>
      </c>
      <c r="K176" s="9">
        <v>882.88</v>
      </c>
      <c r="L176" s="9">
        <v>0</v>
      </c>
      <c r="M176" s="9">
        <v>882.88</v>
      </c>
      <c r="N176" s="7">
        <f t="shared" si="52"/>
        <v>0</v>
      </c>
      <c r="O176" s="8" t="s">
        <v>318</v>
      </c>
      <c r="P176" s="9">
        <v>882.88</v>
      </c>
      <c r="Q176" s="9">
        <v>882.88</v>
      </c>
      <c r="R176" s="9">
        <v>0</v>
      </c>
      <c r="S176" s="8" t="s">
        <v>318</v>
      </c>
      <c r="T176" s="9">
        <v>882.88</v>
      </c>
      <c r="U176" s="9">
        <v>0</v>
      </c>
      <c r="V176" s="8" t="s">
        <v>318</v>
      </c>
      <c r="W176" s="9">
        <v>0</v>
      </c>
      <c r="X176" s="9">
        <f t="shared" si="58"/>
        <v>0</v>
      </c>
      <c r="Y176" s="9">
        <f t="shared" si="59"/>
        <v>882.88</v>
      </c>
      <c r="Z176" s="7">
        <f t="shared" si="53"/>
        <v>1</v>
      </c>
      <c r="AA176" s="8" t="s">
        <v>318</v>
      </c>
    </row>
    <row r="177" spans="1:27" hidden="1" outlineLevel="1" x14ac:dyDescent="0.25">
      <c r="A177" t="s">
        <v>318</v>
      </c>
      <c r="B177" s="8" t="s">
        <v>318</v>
      </c>
      <c r="C177" s="8" t="s">
        <v>274</v>
      </c>
      <c r="D177" s="9">
        <v>0</v>
      </c>
      <c r="E177" s="9">
        <v>0</v>
      </c>
      <c r="F177" s="9">
        <v>0</v>
      </c>
      <c r="G177" s="9">
        <v>0</v>
      </c>
      <c r="H177" s="7">
        <f t="shared" si="51"/>
        <v>0</v>
      </c>
      <c r="I177" s="8" t="s">
        <v>318</v>
      </c>
      <c r="J177" s="9">
        <v>13730</v>
      </c>
      <c r="K177" s="9">
        <v>15000</v>
      </c>
      <c r="L177" s="9">
        <v>0</v>
      </c>
      <c r="M177" s="9">
        <v>1270</v>
      </c>
      <c r="N177" s="7">
        <f t="shared" si="52"/>
        <v>0.91533333333333333</v>
      </c>
      <c r="O177" s="8" t="s">
        <v>318</v>
      </c>
      <c r="P177" s="9">
        <v>28077.01</v>
      </c>
      <c r="Q177" s="9">
        <v>15000</v>
      </c>
      <c r="R177" s="9">
        <v>13077.01</v>
      </c>
      <c r="S177" s="8" t="s">
        <v>318</v>
      </c>
      <c r="T177" s="9">
        <v>15000</v>
      </c>
      <c r="U177" s="9">
        <v>13730</v>
      </c>
      <c r="V177" s="8" t="s">
        <v>318</v>
      </c>
      <c r="W177" s="9">
        <v>0</v>
      </c>
      <c r="X177" s="9">
        <f t="shared" si="58"/>
        <v>13730</v>
      </c>
      <c r="Y177" s="9">
        <f t="shared" si="59"/>
        <v>1270</v>
      </c>
      <c r="Z177" s="7">
        <f t="shared" si="53"/>
        <v>8.4666666666666668E-2</v>
      </c>
      <c r="AA177" s="8" t="s">
        <v>318</v>
      </c>
    </row>
    <row r="178" spans="1:27" hidden="1" outlineLevel="1" x14ac:dyDescent="0.25">
      <c r="A178" t="s">
        <v>318</v>
      </c>
      <c r="B178" s="8" t="s">
        <v>318</v>
      </c>
      <c r="C178" s="8" t="s">
        <v>275</v>
      </c>
      <c r="D178" s="9">
        <v>0</v>
      </c>
      <c r="E178" s="9">
        <v>0</v>
      </c>
      <c r="F178" s="9">
        <v>0</v>
      </c>
      <c r="G178" s="9">
        <v>0</v>
      </c>
      <c r="H178" s="7">
        <f t="shared" si="51"/>
        <v>0</v>
      </c>
      <c r="I178" s="8" t="s">
        <v>318</v>
      </c>
      <c r="J178" s="9">
        <v>0</v>
      </c>
      <c r="K178" s="9">
        <v>1000</v>
      </c>
      <c r="L178" s="9">
        <v>0</v>
      </c>
      <c r="M178" s="9">
        <v>1000</v>
      </c>
      <c r="N178" s="7">
        <f t="shared" si="52"/>
        <v>0</v>
      </c>
      <c r="O178" s="8" t="s">
        <v>318</v>
      </c>
      <c r="P178" s="9">
        <v>1000</v>
      </c>
      <c r="Q178" s="9">
        <v>1000</v>
      </c>
      <c r="R178" s="9">
        <v>0</v>
      </c>
      <c r="S178" s="8" t="s">
        <v>318</v>
      </c>
      <c r="T178" s="9">
        <v>1000</v>
      </c>
      <c r="U178" s="9">
        <v>0</v>
      </c>
      <c r="V178" s="8" t="s">
        <v>318</v>
      </c>
      <c r="W178" s="9">
        <v>0</v>
      </c>
      <c r="X178" s="9">
        <f t="shared" si="58"/>
        <v>0</v>
      </c>
      <c r="Y178" s="9">
        <f t="shared" si="59"/>
        <v>1000</v>
      </c>
      <c r="Z178" s="7">
        <f t="shared" si="53"/>
        <v>1</v>
      </c>
      <c r="AA178" s="8" t="s">
        <v>318</v>
      </c>
    </row>
    <row r="179" spans="1:27" hidden="1" outlineLevel="1" x14ac:dyDescent="0.25">
      <c r="A179" t="s">
        <v>318</v>
      </c>
      <c r="B179" s="8" t="s">
        <v>318</v>
      </c>
      <c r="C179" s="8" t="s">
        <v>276</v>
      </c>
      <c r="D179" s="9">
        <v>0</v>
      </c>
      <c r="E179" s="9">
        <v>0</v>
      </c>
      <c r="F179" s="9">
        <v>0</v>
      </c>
      <c r="G179" s="9">
        <v>0</v>
      </c>
      <c r="H179" s="7">
        <f t="shared" si="51"/>
        <v>0</v>
      </c>
      <c r="I179" s="8" t="s">
        <v>318</v>
      </c>
      <c r="J179" s="9">
        <v>350</v>
      </c>
      <c r="K179" s="9">
        <v>533.54</v>
      </c>
      <c r="L179" s="9">
        <v>0</v>
      </c>
      <c r="M179" s="9">
        <v>183.54</v>
      </c>
      <c r="N179" s="7">
        <f t="shared" si="52"/>
        <v>0.65599580162686966</v>
      </c>
      <c r="O179" s="8" t="s">
        <v>318</v>
      </c>
      <c r="P179" s="9">
        <v>533.54</v>
      </c>
      <c r="Q179" s="9">
        <v>533.54</v>
      </c>
      <c r="R179" s="9">
        <v>0</v>
      </c>
      <c r="S179" s="8" t="s">
        <v>318</v>
      </c>
      <c r="T179" s="9">
        <v>533.54</v>
      </c>
      <c r="U179" s="9">
        <v>350</v>
      </c>
      <c r="V179" s="8" t="s">
        <v>318</v>
      </c>
      <c r="W179" s="9">
        <v>0</v>
      </c>
      <c r="X179" s="9">
        <f t="shared" si="58"/>
        <v>350</v>
      </c>
      <c r="Y179" s="9">
        <f t="shared" si="59"/>
        <v>183.53999999999996</v>
      </c>
      <c r="Z179" s="7">
        <f t="shared" si="53"/>
        <v>0.34400419837313034</v>
      </c>
      <c r="AA179" s="8" t="s">
        <v>318</v>
      </c>
    </row>
    <row r="180" spans="1:27" hidden="1" outlineLevel="1" x14ac:dyDescent="0.25">
      <c r="A180" t="s">
        <v>318</v>
      </c>
      <c r="B180" s="8" t="s">
        <v>318</v>
      </c>
      <c r="C180" s="8" t="s">
        <v>277</v>
      </c>
      <c r="D180" s="9">
        <v>0</v>
      </c>
      <c r="E180" s="9">
        <v>0</v>
      </c>
      <c r="F180" s="9">
        <v>0</v>
      </c>
      <c r="G180" s="9">
        <v>0</v>
      </c>
      <c r="H180" s="7">
        <f t="shared" si="51"/>
        <v>0</v>
      </c>
      <c r="I180" s="8" t="s">
        <v>318</v>
      </c>
      <c r="J180" s="9">
        <v>2934</v>
      </c>
      <c r="K180" s="9">
        <v>3065</v>
      </c>
      <c r="L180" s="9">
        <v>0</v>
      </c>
      <c r="M180" s="9">
        <v>131</v>
      </c>
      <c r="N180" s="7">
        <f t="shared" si="52"/>
        <v>0.95725938009787925</v>
      </c>
      <c r="O180" s="8" t="s">
        <v>318</v>
      </c>
      <c r="P180" s="9">
        <v>3065</v>
      </c>
      <c r="Q180" s="9">
        <v>3065</v>
      </c>
      <c r="R180" s="9">
        <v>0</v>
      </c>
      <c r="S180" s="8" t="s">
        <v>318</v>
      </c>
      <c r="T180" s="9">
        <v>3065</v>
      </c>
      <c r="U180" s="9">
        <v>2934</v>
      </c>
      <c r="V180" s="8" t="s">
        <v>318</v>
      </c>
      <c r="W180" s="9">
        <v>0</v>
      </c>
      <c r="X180" s="9">
        <f t="shared" si="58"/>
        <v>2934</v>
      </c>
      <c r="Y180" s="9">
        <f t="shared" si="59"/>
        <v>131</v>
      </c>
      <c r="Z180" s="7">
        <f t="shared" si="53"/>
        <v>4.2740619902120719E-2</v>
      </c>
      <c r="AA180" s="8" t="s">
        <v>318</v>
      </c>
    </row>
    <row r="181" spans="1:27" hidden="1" outlineLevel="1" x14ac:dyDescent="0.25">
      <c r="A181" t="s">
        <v>318</v>
      </c>
      <c r="B181" s="8" t="s">
        <v>318</v>
      </c>
      <c r="C181" s="8" t="s">
        <v>278</v>
      </c>
      <c r="D181" s="9">
        <v>627.55999999999995</v>
      </c>
      <c r="E181" s="9">
        <v>448.93</v>
      </c>
      <c r="F181" s="9">
        <v>0</v>
      </c>
      <c r="G181" s="9">
        <v>-178.63</v>
      </c>
      <c r="H181" s="7">
        <f t="shared" si="51"/>
        <v>1.3979016773216313</v>
      </c>
      <c r="I181" s="8" t="s">
        <v>318</v>
      </c>
      <c r="J181" s="9">
        <v>3920.23</v>
      </c>
      <c r="K181" s="9">
        <v>5387.2</v>
      </c>
      <c r="L181" s="9">
        <v>0</v>
      </c>
      <c r="M181" s="9">
        <v>1466.97</v>
      </c>
      <c r="N181" s="7">
        <f t="shared" si="52"/>
        <v>0.72769342144342142</v>
      </c>
      <c r="O181" s="8" t="s">
        <v>318</v>
      </c>
      <c r="P181" s="9">
        <v>5387.2</v>
      </c>
      <c r="Q181" s="9">
        <v>5387.2</v>
      </c>
      <c r="R181" s="9">
        <v>0</v>
      </c>
      <c r="S181" s="8" t="s">
        <v>318</v>
      </c>
      <c r="T181" s="9">
        <v>5387.2</v>
      </c>
      <c r="U181" s="9">
        <v>3920.23</v>
      </c>
      <c r="V181" s="8" t="s">
        <v>318</v>
      </c>
      <c r="W181" s="9">
        <v>0</v>
      </c>
      <c r="X181" s="9">
        <f t="shared" si="58"/>
        <v>3920.23</v>
      </c>
      <c r="Y181" s="9">
        <f t="shared" si="59"/>
        <v>1466.9699999999998</v>
      </c>
      <c r="Z181" s="7">
        <f t="shared" si="53"/>
        <v>0.27230657855657853</v>
      </c>
      <c r="AA181" s="8" t="s">
        <v>318</v>
      </c>
    </row>
    <row r="182" spans="1:27" hidden="1" outlineLevel="1" x14ac:dyDescent="0.25">
      <c r="A182" t="s">
        <v>318</v>
      </c>
      <c r="B182" s="8" t="s">
        <v>318</v>
      </c>
      <c r="C182" s="8" t="s">
        <v>279</v>
      </c>
      <c r="D182" s="9">
        <v>0</v>
      </c>
      <c r="E182" s="9">
        <v>0</v>
      </c>
      <c r="F182" s="9">
        <v>0</v>
      </c>
      <c r="G182" s="9">
        <v>0</v>
      </c>
      <c r="H182" s="7">
        <f t="shared" si="51"/>
        <v>0</v>
      </c>
      <c r="I182" s="8" t="s">
        <v>318</v>
      </c>
      <c r="J182" s="9">
        <v>810</v>
      </c>
      <c r="K182" s="9">
        <v>0</v>
      </c>
      <c r="L182" s="9">
        <v>0</v>
      </c>
      <c r="M182" s="9">
        <v>-810</v>
      </c>
      <c r="N182" s="7">
        <f t="shared" si="52"/>
        <v>0</v>
      </c>
      <c r="O182" s="8" t="s">
        <v>318</v>
      </c>
      <c r="P182" s="9">
        <v>0</v>
      </c>
      <c r="Q182" s="9">
        <v>0</v>
      </c>
      <c r="R182" s="9">
        <v>0</v>
      </c>
      <c r="S182" s="8" t="s">
        <v>318</v>
      </c>
      <c r="T182" s="9">
        <v>0</v>
      </c>
      <c r="U182" s="9">
        <v>810</v>
      </c>
      <c r="V182" s="8" t="s">
        <v>318</v>
      </c>
      <c r="W182" s="9">
        <v>0</v>
      </c>
      <c r="X182" s="9">
        <f t="shared" si="58"/>
        <v>810</v>
      </c>
      <c r="Y182" s="9">
        <f t="shared" si="59"/>
        <v>-810</v>
      </c>
      <c r="Z182" s="7">
        <f t="shared" si="53"/>
        <v>0</v>
      </c>
      <c r="AA182" s="8" t="s">
        <v>318</v>
      </c>
    </row>
    <row r="183" spans="1:27" hidden="1" outlineLevel="1" x14ac:dyDescent="0.25">
      <c r="A183" t="s">
        <v>318</v>
      </c>
      <c r="B183" s="8" t="s">
        <v>318</v>
      </c>
      <c r="C183" s="8" t="s">
        <v>280</v>
      </c>
      <c r="D183" s="9">
        <v>0</v>
      </c>
      <c r="E183" s="9">
        <v>0</v>
      </c>
      <c r="F183" s="9">
        <v>0</v>
      </c>
      <c r="G183" s="9">
        <v>0</v>
      </c>
      <c r="H183" s="7">
        <f t="shared" si="51"/>
        <v>0</v>
      </c>
      <c r="I183" s="8" t="s">
        <v>318</v>
      </c>
      <c r="J183" s="9">
        <v>2896.8</v>
      </c>
      <c r="K183" s="9">
        <v>3094.53</v>
      </c>
      <c r="L183" s="9">
        <v>0</v>
      </c>
      <c r="M183" s="9">
        <v>197.73</v>
      </c>
      <c r="N183" s="7">
        <f t="shared" si="52"/>
        <v>0.93610338241994751</v>
      </c>
      <c r="O183" s="8" t="s">
        <v>318</v>
      </c>
      <c r="P183" s="9">
        <v>3094.53</v>
      </c>
      <c r="Q183" s="9">
        <v>3094.53</v>
      </c>
      <c r="R183" s="9">
        <v>0</v>
      </c>
      <c r="S183" s="8" t="s">
        <v>318</v>
      </c>
      <c r="T183" s="9">
        <v>3094.53</v>
      </c>
      <c r="U183" s="9">
        <v>2896.8</v>
      </c>
      <c r="V183" s="8" t="s">
        <v>318</v>
      </c>
      <c r="W183" s="9">
        <v>0</v>
      </c>
      <c r="X183" s="9">
        <f t="shared" si="58"/>
        <v>2896.8</v>
      </c>
      <c r="Y183" s="9">
        <f t="shared" si="59"/>
        <v>197.73000000000002</v>
      </c>
      <c r="Z183" s="7">
        <f t="shared" si="53"/>
        <v>6.389661758005255E-2</v>
      </c>
      <c r="AA183" s="8" t="s">
        <v>318</v>
      </c>
    </row>
    <row r="184" spans="1:27" hidden="1" outlineLevel="1" x14ac:dyDescent="0.25">
      <c r="A184" t="s">
        <v>318</v>
      </c>
      <c r="B184" s="8" t="s">
        <v>318</v>
      </c>
      <c r="C184" s="8" t="s">
        <v>281</v>
      </c>
      <c r="D184" s="9">
        <v>0</v>
      </c>
      <c r="E184" s="9">
        <v>0</v>
      </c>
      <c r="F184" s="9">
        <v>0</v>
      </c>
      <c r="G184" s="9">
        <v>0</v>
      </c>
      <c r="H184" s="7">
        <f t="shared" si="51"/>
        <v>0</v>
      </c>
      <c r="I184" s="8" t="s">
        <v>318</v>
      </c>
      <c r="J184" s="9">
        <v>1568.8</v>
      </c>
      <c r="K184" s="9">
        <v>1550.4</v>
      </c>
      <c r="L184" s="9">
        <v>0</v>
      </c>
      <c r="M184" s="9">
        <v>-18.399999999999999</v>
      </c>
      <c r="N184" s="7">
        <f t="shared" si="52"/>
        <v>1.0118679050567594</v>
      </c>
      <c r="O184" s="8" t="s">
        <v>318</v>
      </c>
      <c r="P184" s="9">
        <v>1550.4</v>
      </c>
      <c r="Q184" s="9">
        <v>1550.4</v>
      </c>
      <c r="R184" s="9">
        <v>0</v>
      </c>
      <c r="S184" s="8" t="s">
        <v>318</v>
      </c>
      <c r="T184" s="9">
        <v>1550.4</v>
      </c>
      <c r="U184" s="9">
        <v>1568.8</v>
      </c>
      <c r="V184" s="8" t="s">
        <v>318</v>
      </c>
      <c r="W184" s="9">
        <v>0</v>
      </c>
      <c r="X184" s="9">
        <f t="shared" si="58"/>
        <v>1568.8</v>
      </c>
      <c r="Y184" s="9">
        <f t="shared" si="59"/>
        <v>-18.399999999999864</v>
      </c>
      <c r="Z184" s="7">
        <f t="shared" si="53"/>
        <v>-1.1867905056759458E-2</v>
      </c>
      <c r="AA184" s="8" t="s">
        <v>318</v>
      </c>
    </row>
    <row r="185" spans="1:27" hidden="1" outlineLevel="1" x14ac:dyDescent="0.25">
      <c r="A185" t="s">
        <v>318</v>
      </c>
      <c r="B185" s="8" t="s">
        <v>318</v>
      </c>
      <c r="C185" s="8" t="s">
        <v>282</v>
      </c>
      <c r="D185" s="9">
        <v>0</v>
      </c>
      <c r="E185" s="9">
        <v>0</v>
      </c>
      <c r="F185" s="9">
        <v>0</v>
      </c>
      <c r="G185" s="9">
        <v>0</v>
      </c>
      <c r="H185" s="7">
        <f t="shared" si="51"/>
        <v>0</v>
      </c>
      <c r="I185" s="8" t="s">
        <v>318</v>
      </c>
      <c r="J185" s="9">
        <v>1883.2</v>
      </c>
      <c r="K185" s="9">
        <v>2054.13</v>
      </c>
      <c r="L185" s="9">
        <v>0</v>
      </c>
      <c r="M185" s="9">
        <v>170.93</v>
      </c>
      <c r="N185" s="7">
        <f t="shared" si="52"/>
        <v>0.91678715563279833</v>
      </c>
      <c r="O185" s="8" t="s">
        <v>318</v>
      </c>
      <c r="P185" s="9">
        <v>2054.13</v>
      </c>
      <c r="Q185" s="9">
        <v>2054.13</v>
      </c>
      <c r="R185" s="9">
        <v>0</v>
      </c>
      <c r="S185" s="8" t="s">
        <v>318</v>
      </c>
      <c r="T185" s="9">
        <v>2054.13</v>
      </c>
      <c r="U185" s="9">
        <v>1883.2</v>
      </c>
      <c r="V185" s="8" t="s">
        <v>318</v>
      </c>
      <c r="W185" s="9">
        <v>0</v>
      </c>
      <c r="X185" s="9">
        <f t="shared" si="58"/>
        <v>1883.2</v>
      </c>
      <c r="Y185" s="9">
        <f t="shared" si="59"/>
        <v>170.93000000000006</v>
      </c>
      <c r="Z185" s="7">
        <f t="shared" si="53"/>
        <v>8.3212844367201708E-2</v>
      </c>
      <c r="AA185" s="8" t="s">
        <v>318</v>
      </c>
    </row>
    <row r="186" spans="1:27" collapsed="1" x14ac:dyDescent="0.25">
      <c r="A186" t="s">
        <v>318</v>
      </c>
      <c r="B186" s="25" t="s">
        <v>286</v>
      </c>
      <c r="C186" s="25"/>
      <c r="D186" s="16">
        <f>SUM(D187:D188)</f>
        <v>9.4499999999999993</v>
      </c>
      <c r="E186" s="16">
        <f>SUM(E187:E188)</f>
        <v>0</v>
      </c>
      <c r="F186" s="16">
        <f>SUM(F187:F188)</f>
        <v>0</v>
      </c>
      <c r="G186" s="16">
        <f>SUM(G187:G188)</f>
        <v>-9.4499999999999993</v>
      </c>
      <c r="H186" s="17">
        <f t="shared" si="51"/>
        <v>0</v>
      </c>
      <c r="I186" s="15" t="s">
        <v>318</v>
      </c>
      <c r="J186" s="16">
        <f>SUM(J187:J188)</f>
        <v>5791.09</v>
      </c>
      <c r="K186" s="16">
        <f>SUM(K187:K188)</f>
        <v>6078.5999999999995</v>
      </c>
      <c r="L186" s="16">
        <f>SUM(L187:L188)</f>
        <v>0</v>
      </c>
      <c r="M186" s="16">
        <f>SUM(M187:M188)</f>
        <v>287.51</v>
      </c>
      <c r="N186" s="17">
        <f t="shared" si="52"/>
        <v>0.9527012798999771</v>
      </c>
      <c r="O186" s="15" t="s">
        <v>318</v>
      </c>
      <c r="P186" s="16">
        <f>SUM(P187:P188)</f>
        <v>1398.6</v>
      </c>
      <c r="Q186" s="16">
        <f>SUM(Q187:Q188)</f>
        <v>6078.5999999999995</v>
      </c>
      <c r="R186" s="16">
        <f>SUM(R187:R188)</f>
        <v>-4680</v>
      </c>
      <c r="S186" s="15" t="s">
        <v>318</v>
      </c>
      <c r="T186" s="16">
        <f t="shared" ref="T186:Y186" si="60">SUM(T187:T188)</f>
        <v>6078.5999999999995</v>
      </c>
      <c r="U186" s="16">
        <f t="shared" si="60"/>
        <v>5791.09</v>
      </c>
      <c r="V186" s="16">
        <f t="shared" si="60"/>
        <v>0</v>
      </c>
      <c r="W186" s="16">
        <f t="shared" si="60"/>
        <v>0</v>
      </c>
      <c r="X186" s="16">
        <f t="shared" si="60"/>
        <v>5791.09</v>
      </c>
      <c r="Y186" s="16">
        <f t="shared" si="60"/>
        <v>287.50999999999931</v>
      </c>
      <c r="Z186" s="17">
        <f t="shared" si="53"/>
        <v>4.7298720100022923E-2</v>
      </c>
      <c r="AA186" s="16"/>
    </row>
    <row r="187" spans="1:27" hidden="1" outlineLevel="1" x14ac:dyDescent="0.25">
      <c r="A187" t="s">
        <v>318</v>
      </c>
      <c r="B187" s="8" t="s">
        <v>318</v>
      </c>
      <c r="C187" s="8" t="s">
        <v>287</v>
      </c>
      <c r="D187" s="9">
        <v>9.4499999999999993</v>
      </c>
      <c r="E187" s="9">
        <v>0</v>
      </c>
      <c r="F187" s="9">
        <v>0</v>
      </c>
      <c r="G187" s="9">
        <v>-9.4499999999999993</v>
      </c>
      <c r="H187" s="7">
        <f t="shared" si="51"/>
        <v>0</v>
      </c>
      <c r="I187" s="8" t="s">
        <v>318</v>
      </c>
      <c r="J187" s="9">
        <v>4738.18</v>
      </c>
      <c r="K187" s="9">
        <v>5612.4</v>
      </c>
      <c r="L187" s="9">
        <v>0</v>
      </c>
      <c r="M187" s="9">
        <v>874.22</v>
      </c>
      <c r="N187" s="7">
        <f t="shared" si="52"/>
        <v>0.84423419570950053</v>
      </c>
      <c r="O187" s="8" t="s">
        <v>318</v>
      </c>
      <c r="P187" s="9">
        <v>932.4</v>
      </c>
      <c r="Q187" s="9">
        <v>5612.4</v>
      </c>
      <c r="R187" s="9">
        <v>-4680</v>
      </c>
      <c r="S187" s="8" t="s">
        <v>318</v>
      </c>
      <c r="T187" s="9">
        <v>5612.4</v>
      </c>
      <c r="U187" s="9">
        <v>4738.18</v>
      </c>
      <c r="V187" s="8" t="s">
        <v>318</v>
      </c>
      <c r="W187" s="9">
        <v>0</v>
      </c>
      <c r="X187" s="9">
        <f>U187+IF(V187 = "", 0, V187)+W187</f>
        <v>4738.18</v>
      </c>
      <c r="Y187" s="9">
        <f>T187-X187</f>
        <v>874.21999999999935</v>
      </c>
      <c r="Z187" s="7">
        <f t="shared" si="53"/>
        <v>0.15576580429049949</v>
      </c>
      <c r="AA187" s="8" t="s">
        <v>318</v>
      </c>
    </row>
    <row r="188" spans="1:27" hidden="1" outlineLevel="1" x14ac:dyDescent="0.25">
      <c r="A188" t="s">
        <v>318</v>
      </c>
      <c r="B188" s="8" t="s">
        <v>318</v>
      </c>
      <c r="C188" s="8" t="s">
        <v>288</v>
      </c>
      <c r="D188" s="9">
        <v>0</v>
      </c>
      <c r="E188" s="9">
        <v>0</v>
      </c>
      <c r="F188" s="9">
        <v>0</v>
      </c>
      <c r="G188" s="9">
        <v>0</v>
      </c>
      <c r="H188" s="7">
        <f t="shared" si="51"/>
        <v>0</v>
      </c>
      <c r="I188" s="8" t="s">
        <v>318</v>
      </c>
      <c r="J188" s="9">
        <v>1052.9100000000001</v>
      </c>
      <c r="K188" s="9">
        <v>466.2</v>
      </c>
      <c r="L188" s="9">
        <v>0</v>
      </c>
      <c r="M188" s="9">
        <v>-586.71</v>
      </c>
      <c r="N188" s="7">
        <f t="shared" si="52"/>
        <v>2.2584942084942088</v>
      </c>
      <c r="O188" s="8" t="s">
        <v>318</v>
      </c>
      <c r="P188" s="9">
        <v>466.2</v>
      </c>
      <c r="Q188" s="9">
        <v>466.2</v>
      </c>
      <c r="R188" s="9">
        <v>0</v>
      </c>
      <c r="S188" s="8" t="s">
        <v>318</v>
      </c>
      <c r="T188" s="9">
        <v>466.2</v>
      </c>
      <c r="U188" s="9">
        <v>1052.9100000000001</v>
      </c>
      <c r="V188" s="8" t="s">
        <v>318</v>
      </c>
      <c r="W188" s="9">
        <v>0</v>
      </c>
      <c r="X188" s="9">
        <f>U188+IF(V188 = "", 0, V188)+W188</f>
        <v>1052.9100000000001</v>
      </c>
      <c r="Y188" s="9">
        <f>T188-X188</f>
        <v>-586.71</v>
      </c>
      <c r="Z188" s="7">
        <f t="shared" si="53"/>
        <v>-1.2584942084942086</v>
      </c>
      <c r="AA188" s="8" t="s">
        <v>318</v>
      </c>
    </row>
    <row r="189" spans="1:27" collapsed="1" x14ac:dyDescent="0.25">
      <c r="A189" t="s">
        <v>318</v>
      </c>
      <c r="B189" s="25" t="s">
        <v>290</v>
      </c>
      <c r="C189" s="25"/>
      <c r="D189" s="16">
        <f>SUM(D190:D191)</f>
        <v>1371.33</v>
      </c>
      <c r="E189" s="16">
        <f>SUM(E190:E191)</f>
        <v>0</v>
      </c>
      <c r="F189" s="16">
        <f>SUM(F190:F191)</f>
        <v>0</v>
      </c>
      <c r="G189" s="16">
        <f>SUM(G190:G191)</f>
        <v>-1371.33</v>
      </c>
      <c r="H189" s="17">
        <f t="shared" si="51"/>
        <v>0</v>
      </c>
      <c r="I189" s="15" t="s">
        <v>318</v>
      </c>
      <c r="J189" s="16">
        <f>SUM(J190:J191)</f>
        <v>68039.61</v>
      </c>
      <c r="K189" s="16">
        <f>SUM(K190:K191)</f>
        <v>63601</v>
      </c>
      <c r="L189" s="16">
        <f>SUM(L190:L191)</f>
        <v>0</v>
      </c>
      <c r="M189" s="16">
        <f>SUM(M190:M191)</f>
        <v>-4438.6099999999997</v>
      </c>
      <c r="N189" s="17">
        <f t="shared" si="52"/>
        <v>1.0697883681074196</v>
      </c>
      <c r="O189" s="15" t="s">
        <v>318</v>
      </c>
      <c r="P189" s="16">
        <f>SUM(P190:P191)</f>
        <v>63601</v>
      </c>
      <c r="Q189" s="16">
        <f>SUM(Q190:Q191)</f>
        <v>63601</v>
      </c>
      <c r="R189" s="16">
        <f>SUM(R190:R191)</f>
        <v>0</v>
      </c>
      <c r="S189" s="15" t="s">
        <v>318</v>
      </c>
      <c r="T189" s="16">
        <f t="shared" ref="T189:Y189" si="61">SUM(T190:T191)</f>
        <v>63601</v>
      </c>
      <c r="U189" s="16">
        <f t="shared" si="61"/>
        <v>68039.61</v>
      </c>
      <c r="V189" s="16">
        <f t="shared" si="61"/>
        <v>0</v>
      </c>
      <c r="W189" s="16">
        <f t="shared" si="61"/>
        <v>0</v>
      </c>
      <c r="X189" s="16">
        <f t="shared" si="61"/>
        <v>68039.61</v>
      </c>
      <c r="Y189" s="16">
        <f t="shared" si="61"/>
        <v>-4438.6100000000006</v>
      </c>
      <c r="Z189" s="17">
        <f t="shared" si="53"/>
        <v>-6.9788368107419702E-2</v>
      </c>
      <c r="AA189" s="16"/>
    </row>
    <row r="190" spans="1:27" hidden="1" outlineLevel="1" x14ac:dyDescent="0.25">
      <c r="A190" t="s">
        <v>318</v>
      </c>
      <c r="B190" s="8" t="s">
        <v>318</v>
      </c>
      <c r="C190" s="8" t="s">
        <v>291</v>
      </c>
      <c r="D190" s="9">
        <v>1358.1</v>
      </c>
      <c r="E190" s="9">
        <v>0</v>
      </c>
      <c r="F190" s="9">
        <v>0</v>
      </c>
      <c r="G190" s="9">
        <v>-1358.1</v>
      </c>
      <c r="H190" s="7">
        <f t="shared" ref="H190:H203" si="62">IF(E190&lt;&gt;0, (D190+F190)/E190, 0)</f>
        <v>0</v>
      </c>
      <c r="I190" s="8" t="s">
        <v>318</v>
      </c>
      <c r="J190" s="9">
        <v>67635</v>
      </c>
      <c r="K190" s="9">
        <v>62160</v>
      </c>
      <c r="L190" s="9">
        <v>0</v>
      </c>
      <c r="M190" s="9">
        <v>-5475</v>
      </c>
      <c r="N190" s="7">
        <f t="shared" ref="N190:N203" si="63">IF(K190&lt;&gt;0, (J190+L190)/K190, 0)</f>
        <v>1.0880791505791505</v>
      </c>
      <c r="O190" s="8" t="s">
        <v>318</v>
      </c>
      <c r="P190" s="9">
        <v>62160</v>
      </c>
      <c r="Q190" s="9">
        <v>62160</v>
      </c>
      <c r="R190" s="9">
        <v>0</v>
      </c>
      <c r="S190" s="8" t="s">
        <v>318</v>
      </c>
      <c r="T190" s="9">
        <v>62160</v>
      </c>
      <c r="U190" s="9">
        <v>67635</v>
      </c>
      <c r="V190" s="8" t="s">
        <v>318</v>
      </c>
      <c r="W190" s="9">
        <v>0</v>
      </c>
      <c r="X190" s="9">
        <f>U190+IF(V190 = "", 0, V190)+W190</f>
        <v>67635</v>
      </c>
      <c r="Y190" s="9">
        <f>T190-X190</f>
        <v>-5475</v>
      </c>
      <c r="Z190" s="7">
        <f t="shared" ref="Z190:Z221" si="64">IF(T190&lt;&gt;0, Y190/T190, 0)</f>
        <v>-8.8079150579150584E-2</v>
      </c>
      <c r="AA190" s="8" t="s">
        <v>318</v>
      </c>
    </row>
    <row r="191" spans="1:27" hidden="1" outlineLevel="1" x14ac:dyDescent="0.25">
      <c r="A191" t="s">
        <v>318</v>
      </c>
      <c r="B191" s="8" t="s">
        <v>318</v>
      </c>
      <c r="C191" s="8" t="s">
        <v>292</v>
      </c>
      <c r="D191" s="9">
        <v>13.23</v>
      </c>
      <c r="E191" s="9">
        <v>0</v>
      </c>
      <c r="F191" s="9">
        <v>0</v>
      </c>
      <c r="G191" s="9">
        <v>-13.23</v>
      </c>
      <c r="H191" s="7">
        <f t="shared" si="62"/>
        <v>0</v>
      </c>
      <c r="I191" s="8" t="s">
        <v>318</v>
      </c>
      <c r="J191" s="9">
        <v>404.61</v>
      </c>
      <c r="K191" s="9">
        <v>1441</v>
      </c>
      <c r="L191" s="9">
        <v>0</v>
      </c>
      <c r="M191" s="9">
        <v>1036.3900000000001</v>
      </c>
      <c r="N191" s="7">
        <f t="shared" si="63"/>
        <v>0.28078417765440666</v>
      </c>
      <c r="O191" s="8" t="s">
        <v>318</v>
      </c>
      <c r="P191" s="9">
        <v>1441</v>
      </c>
      <c r="Q191" s="9">
        <v>1441</v>
      </c>
      <c r="R191" s="9">
        <v>0</v>
      </c>
      <c r="S191" s="8" t="s">
        <v>318</v>
      </c>
      <c r="T191" s="9">
        <v>1441</v>
      </c>
      <c r="U191" s="9">
        <v>404.61</v>
      </c>
      <c r="V191" s="8" t="s">
        <v>318</v>
      </c>
      <c r="W191" s="9">
        <v>0</v>
      </c>
      <c r="X191" s="9">
        <f>U191+IF(V191 = "", 0, V191)+W191</f>
        <v>404.61</v>
      </c>
      <c r="Y191" s="9">
        <f>T191-X191</f>
        <v>1036.3899999999999</v>
      </c>
      <c r="Z191" s="7">
        <f t="shared" si="64"/>
        <v>0.71921582234559323</v>
      </c>
      <c r="AA191" s="8" t="s">
        <v>318</v>
      </c>
    </row>
    <row r="192" spans="1:27" collapsed="1" x14ac:dyDescent="0.25">
      <c r="A192" t="s">
        <v>318</v>
      </c>
      <c r="B192" s="25" t="s">
        <v>293</v>
      </c>
      <c r="C192" s="25"/>
      <c r="D192" s="16">
        <f>SUM(D193:D193)</f>
        <v>0</v>
      </c>
      <c r="E192" s="16">
        <f>SUM(E193:E193)</f>
        <v>0</v>
      </c>
      <c r="F192" s="16">
        <f>SUM(F193:F193)</f>
        <v>0</v>
      </c>
      <c r="G192" s="16">
        <f>SUM(G193:G193)</f>
        <v>0</v>
      </c>
      <c r="H192" s="17">
        <f t="shared" si="62"/>
        <v>0</v>
      </c>
      <c r="I192" s="15" t="s">
        <v>318</v>
      </c>
      <c r="J192" s="16">
        <f>SUM(J193:J193)</f>
        <v>874.36</v>
      </c>
      <c r="K192" s="16">
        <f>SUM(K193:K193)</f>
        <v>60</v>
      </c>
      <c r="L192" s="16">
        <f>SUM(L193:L193)</f>
        <v>0</v>
      </c>
      <c r="M192" s="16">
        <f>SUM(M193:M193)</f>
        <v>-814.36</v>
      </c>
      <c r="N192" s="17">
        <f t="shared" si="63"/>
        <v>14.572666666666667</v>
      </c>
      <c r="O192" s="15" t="s">
        <v>318</v>
      </c>
      <c r="P192" s="16">
        <f>SUM(P193:P193)</f>
        <v>60</v>
      </c>
      <c r="Q192" s="16">
        <f>SUM(Q193:Q193)</f>
        <v>60</v>
      </c>
      <c r="R192" s="16">
        <f>SUM(R193:R193)</f>
        <v>0</v>
      </c>
      <c r="S192" s="15" t="s">
        <v>318</v>
      </c>
      <c r="T192" s="16">
        <f t="shared" ref="T192:Y192" si="65">SUM(T193:T193)</f>
        <v>60</v>
      </c>
      <c r="U192" s="16">
        <f t="shared" si="65"/>
        <v>874.36</v>
      </c>
      <c r="V192" s="16">
        <f t="shared" si="65"/>
        <v>0</v>
      </c>
      <c r="W192" s="16">
        <f t="shared" si="65"/>
        <v>0</v>
      </c>
      <c r="X192" s="16">
        <f t="shared" si="65"/>
        <v>874.36</v>
      </c>
      <c r="Y192" s="16">
        <f t="shared" si="65"/>
        <v>-814.36</v>
      </c>
      <c r="Z192" s="17">
        <f t="shared" si="64"/>
        <v>-13.572666666666667</v>
      </c>
      <c r="AA192" s="16"/>
    </row>
    <row r="193" spans="1:27" hidden="1" outlineLevel="1" x14ac:dyDescent="0.25">
      <c r="A193" t="s">
        <v>318</v>
      </c>
      <c r="B193" s="8" t="s">
        <v>318</v>
      </c>
      <c r="C193" s="8" t="s">
        <v>294</v>
      </c>
      <c r="D193" s="9">
        <v>0</v>
      </c>
      <c r="E193" s="9">
        <v>0</v>
      </c>
      <c r="F193" s="9">
        <v>0</v>
      </c>
      <c r="G193" s="9">
        <v>0</v>
      </c>
      <c r="H193" s="7">
        <f t="shared" si="62"/>
        <v>0</v>
      </c>
      <c r="I193" s="8" t="s">
        <v>318</v>
      </c>
      <c r="J193" s="9">
        <v>874.36</v>
      </c>
      <c r="K193" s="9">
        <v>60</v>
      </c>
      <c r="L193" s="9">
        <v>0</v>
      </c>
      <c r="M193" s="9">
        <v>-814.36</v>
      </c>
      <c r="N193" s="7">
        <f t="shared" si="63"/>
        <v>14.572666666666667</v>
      </c>
      <c r="O193" s="8" t="s">
        <v>318</v>
      </c>
      <c r="P193" s="9">
        <v>60</v>
      </c>
      <c r="Q193" s="9">
        <v>60</v>
      </c>
      <c r="R193" s="9">
        <v>0</v>
      </c>
      <c r="S193" s="8" t="s">
        <v>318</v>
      </c>
      <c r="T193" s="9">
        <v>60</v>
      </c>
      <c r="U193" s="9">
        <v>874.36</v>
      </c>
      <c r="V193" s="8" t="s">
        <v>318</v>
      </c>
      <c r="W193" s="9">
        <v>0</v>
      </c>
      <c r="X193" s="9">
        <f>U193+IF(V193 = "", 0, V193)+W193</f>
        <v>874.36</v>
      </c>
      <c r="Y193" s="9">
        <f>T193-X193</f>
        <v>-814.36</v>
      </c>
      <c r="Z193" s="7">
        <f t="shared" si="64"/>
        <v>-13.572666666666667</v>
      </c>
      <c r="AA193" s="8" t="s">
        <v>318</v>
      </c>
    </row>
    <row r="194" spans="1:27" collapsed="1" x14ac:dyDescent="0.25">
      <c r="A194" t="s">
        <v>318</v>
      </c>
      <c r="B194" s="25" t="s">
        <v>296</v>
      </c>
      <c r="C194" s="25"/>
      <c r="D194" s="16">
        <f>SUM(D195:D195)</f>
        <v>0</v>
      </c>
      <c r="E194" s="16">
        <f>SUM(E195:E195)</f>
        <v>0</v>
      </c>
      <c r="F194" s="16">
        <f>SUM(F195:F195)</f>
        <v>0</v>
      </c>
      <c r="G194" s="16">
        <f>SUM(G195:G195)</f>
        <v>0</v>
      </c>
      <c r="H194" s="17">
        <f t="shared" si="62"/>
        <v>0</v>
      </c>
      <c r="I194" s="15" t="s">
        <v>318</v>
      </c>
      <c r="J194" s="16">
        <f>SUM(J195:J195)</f>
        <v>9925.26</v>
      </c>
      <c r="K194" s="16">
        <f>SUM(K195:K195)</f>
        <v>10099</v>
      </c>
      <c r="L194" s="16">
        <f>SUM(L195:L195)</f>
        <v>0</v>
      </c>
      <c r="M194" s="16">
        <f>SUM(M195:M195)</f>
        <v>173.74</v>
      </c>
      <c r="N194" s="17">
        <f t="shared" si="63"/>
        <v>0.98279631646697696</v>
      </c>
      <c r="O194" s="15" t="s">
        <v>318</v>
      </c>
      <c r="P194" s="16">
        <f>SUM(P195:P195)</f>
        <v>10099</v>
      </c>
      <c r="Q194" s="16">
        <f>SUM(Q195:Q195)</f>
        <v>10099</v>
      </c>
      <c r="R194" s="16">
        <f>SUM(R195:R195)</f>
        <v>0</v>
      </c>
      <c r="S194" s="15" t="s">
        <v>318</v>
      </c>
      <c r="T194" s="16">
        <f t="shared" ref="T194:Y194" si="66">SUM(T195:T195)</f>
        <v>10099</v>
      </c>
      <c r="U194" s="16">
        <f t="shared" si="66"/>
        <v>9925.26</v>
      </c>
      <c r="V194" s="16">
        <f t="shared" si="66"/>
        <v>0</v>
      </c>
      <c r="W194" s="16">
        <f t="shared" si="66"/>
        <v>0</v>
      </c>
      <c r="X194" s="16">
        <f t="shared" si="66"/>
        <v>9925.26</v>
      </c>
      <c r="Y194" s="16">
        <f t="shared" si="66"/>
        <v>173.73999999999978</v>
      </c>
      <c r="Z194" s="17">
        <f t="shared" si="64"/>
        <v>1.720368353302305E-2</v>
      </c>
      <c r="AA194" s="16"/>
    </row>
    <row r="195" spans="1:27" hidden="1" outlineLevel="1" x14ac:dyDescent="0.25">
      <c r="A195" t="s">
        <v>318</v>
      </c>
      <c r="B195" s="8" t="s">
        <v>318</v>
      </c>
      <c r="C195" s="8" t="s">
        <v>297</v>
      </c>
      <c r="D195" s="9">
        <v>0</v>
      </c>
      <c r="E195" s="9">
        <v>0</v>
      </c>
      <c r="F195" s="9">
        <v>0</v>
      </c>
      <c r="G195" s="9">
        <v>0</v>
      </c>
      <c r="H195" s="7">
        <f t="shared" si="62"/>
        <v>0</v>
      </c>
      <c r="I195" s="8" t="s">
        <v>318</v>
      </c>
      <c r="J195" s="9">
        <v>9925.26</v>
      </c>
      <c r="K195" s="9">
        <v>10099</v>
      </c>
      <c r="L195" s="9">
        <v>0</v>
      </c>
      <c r="M195" s="9">
        <v>173.74</v>
      </c>
      <c r="N195" s="7">
        <f t="shared" si="63"/>
        <v>0.98279631646697696</v>
      </c>
      <c r="O195" s="8" t="s">
        <v>318</v>
      </c>
      <c r="P195" s="9">
        <v>10099</v>
      </c>
      <c r="Q195" s="9">
        <v>10099</v>
      </c>
      <c r="R195" s="9">
        <v>0</v>
      </c>
      <c r="S195" s="8" t="s">
        <v>318</v>
      </c>
      <c r="T195" s="9">
        <v>10099</v>
      </c>
      <c r="U195" s="9">
        <v>9925.26</v>
      </c>
      <c r="V195" s="8" t="s">
        <v>318</v>
      </c>
      <c r="W195" s="9">
        <v>0</v>
      </c>
      <c r="X195" s="9">
        <f>U195+IF(V195 = "", 0, V195)+W195</f>
        <v>9925.26</v>
      </c>
      <c r="Y195" s="9">
        <f>T195-X195</f>
        <v>173.73999999999978</v>
      </c>
      <c r="Z195" s="7">
        <f t="shared" si="64"/>
        <v>1.720368353302305E-2</v>
      </c>
      <c r="AA195" s="8" t="s">
        <v>318</v>
      </c>
    </row>
    <row r="196" spans="1:27" collapsed="1" x14ac:dyDescent="0.25">
      <c r="A196" t="s">
        <v>318</v>
      </c>
      <c r="B196" s="25" t="s">
        <v>301</v>
      </c>
      <c r="C196" s="25"/>
      <c r="D196" s="16">
        <f>SUM(D197:D197)</f>
        <v>8055</v>
      </c>
      <c r="E196" s="16">
        <f>SUM(E197:E197)</f>
        <v>8054.98</v>
      </c>
      <c r="F196" s="16">
        <f>SUM(F197:F197)</f>
        <v>0</v>
      </c>
      <c r="G196" s="16">
        <f>SUM(G197:G197)</f>
        <v>-0.02</v>
      </c>
      <c r="H196" s="17">
        <f t="shared" si="62"/>
        <v>1.0000024829360223</v>
      </c>
      <c r="I196" s="15" t="s">
        <v>318</v>
      </c>
      <c r="J196" s="16">
        <f>SUM(J197:J197)</f>
        <v>96659.81</v>
      </c>
      <c r="K196" s="16">
        <f>SUM(K197:K197)</f>
        <v>96659.81</v>
      </c>
      <c r="L196" s="16">
        <f>SUM(L197:L197)</f>
        <v>0</v>
      </c>
      <c r="M196" s="16">
        <f>SUM(M197:M197)</f>
        <v>0</v>
      </c>
      <c r="N196" s="17">
        <f t="shared" si="63"/>
        <v>1</v>
      </c>
      <c r="O196" s="15" t="s">
        <v>318</v>
      </c>
      <c r="P196" s="16">
        <f>SUM(P197:P197)</f>
        <v>96659.81</v>
      </c>
      <c r="Q196" s="16">
        <f>SUM(Q197:Q197)</f>
        <v>96659.81</v>
      </c>
      <c r="R196" s="16">
        <f>SUM(R197:R197)</f>
        <v>0</v>
      </c>
      <c r="S196" s="15" t="s">
        <v>318</v>
      </c>
      <c r="T196" s="16">
        <f t="shared" ref="T196:Y196" si="67">SUM(T197:T197)</f>
        <v>96659.81</v>
      </c>
      <c r="U196" s="16">
        <f t="shared" si="67"/>
        <v>96659.81</v>
      </c>
      <c r="V196" s="16">
        <f t="shared" si="67"/>
        <v>0</v>
      </c>
      <c r="W196" s="16">
        <f t="shared" si="67"/>
        <v>0</v>
      </c>
      <c r="X196" s="16">
        <f t="shared" si="67"/>
        <v>96659.81</v>
      </c>
      <c r="Y196" s="16">
        <f t="shared" si="67"/>
        <v>0</v>
      </c>
      <c r="Z196" s="17">
        <f t="shared" si="64"/>
        <v>0</v>
      </c>
      <c r="AA196" s="16"/>
    </row>
    <row r="197" spans="1:27" hidden="1" outlineLevel="1" x14ac:dyDescent="0.25">
      <c r="A197" t="s">
        <v>318</v>
      </c>
      <c r="B197" s="8" t="s">
        <v>318</v>
      </c>
      <c r="C197" s="8" t="s">
        <v>302</v>
      </c>
      <c r="D197" s="9">
        <v>8055</v>
      </c>
      <c r="E197" s="9">
        <v>8054.98</v>
      </c>
      <c r="F197" s="9">
        <v>0</v>
      </c>
      <c r="G197" s="9">
        <v>-0.02</v>
      </c>
      <c r="H197" s="7">
        <f t="shared" si="62"/>
        <v>1.0000024829360223</v>
      </c>
      <c r="I197" s="8" t="s">
        <v>318</v>
      </c>
      <c r="J197" s="9">
        <v>96659.81</v>
      </c>
      <c r="K197" s="9">
        <v>96659.81</v>
      </c>
      <c r="L197" s="9">
        <v>0</v>
      </c>
      <c r="M197" s="9">
        <v>0</v>
      </c>
      <c r="N197" s="7">
        <f t="shared" si="63"/>
        <v>1</v>
      </c>
      <c r="O197" s="8" t="s">
        <v>318</v>
      </c>
      <c r="P197" s="9">
        <v>96659.81</v>
      </c>
      <c r="Q197" s="9">
        <v>96659.81</v>
      </c>
      <c r="R197" s="9">
        <v>0</v>
      </c>
      <c r="S197" s="8" t="s">
        <v>318</v>
      </c>
      <c r="T197" s="9">
        <v>96659.81</v>
      </c>
      <c r="U197" s="9">
        <v>96659.81</v>
      </c>
      <c r="V197" s="8" t="s">
        <v>318</v>
      </c>
      <c r="W197" s="9">
        <v>0</v>
      </c>
      <c r="X197" s="9">
        <f>U197+IF(V197 = "", 0, V197)+W197</f>
        <v>96659.81</v>
      </c>
      <c r="Y197" s="9">
        <f>T197-X197</f>
        <v>0</v>
      </c>
      <c r="Z197" s="7">
        <f t="shared" si="64"/>
        <v>0</v>
      </c>
      <c r="AA197" s="8" t="s">
        <v>318</v>
      </c>
    </row>
    <row r="198" spans="1:27" collapsed="1" x14ac:dyDescent="0.25">
      <c r="A198" t="s">
        <v>318</v>
      </c>
      <c r="B198" s="25" t="s">
        <v>303</v>
      </c>
      <c r="C198" s="25"/>
      <c r="D198" s="16">
        <f>SUM(D199:D200)</f>
        <v>80</v>
      </c>
      <c r="E198" s="16">
        <f>SUM(E199:E200)</f>
        <v>18597.330000000002</v>
      </c>
      <c r="F198" s="16">
        <f>SUM(F199:F200)</f>
        <v>0</v>
      </c>
      <c r="G198" s="16">
        <f>SUM(G199:G200)</f>
        <v>18517.330000000002</v>
      </c>
      <c r="H198" s="17">
        <f t="shared" si="62"/>
        <v>4.3016927698761058E-3</v>
      </c>
      <c r="I198" s="15" t="s">
        <v>318</v>
      </c>
      <c r="J198" s="16">
        <f>SUM(J199:J200)</f>
        <v>365090.56</v>
      </c>
      <c r="K198" s="16">
        <f>SUM(K199:K200)</f>
        <v>382151.03</v>
      </c>
      <c r="L198" s="16">
        <f>SUM(L199:L200)</f>
        <v>0</v>
      </c>
      <c r="M198" s="16">
        <f>SUM(M199:M200)</f>
        <v>17060.47</v>
      </c>
      <c r="N198" s="17">
        <f t="shared" si="63"/>
        <v>0.95535673422102241</v>
      </c>
      <c r="O198" s="15" t="s">
        <v>318</v>
      </c>
      <c r="P198" s="16">
        <f>SUM(P199:P200)</f>
        <v>9564</v>
      </c>
      <c r="Q198" s="16">
        <f>SUM(Q199:Q200)</f>
        <v>382151.03</v>
      </c>
      <c r="R198" s="16">
        <f>SUM(R199:R200)</f>
        <v>-372587.03</v>
      </c>
      <c r="S198" s="15" t="s">
        <v>318</v>
      </c>
      <c r="T198" s="16">
        <f t="shared" ref="T198:Y198" si="68">SUM(T199:T200)</f>
        <v>382151.03</v>
      </c>
      <c r="U198" s="16">
        <f t="shared" si="68"/>
        <v>365090.56</v>
      </c>
      <c r="V198" s="16">
        <f t="shared" si="68"/>
        <v>0</v>
      </c>
      <c r="W198" s="16">
        <f t="shared" si="68"/>
        <v>0</v>
      </c>
      <c r="X198" s="16">
        <f t="shared" si="68"/>
        <v>365090.56</v>
      </c>
      <c r="Y198" s="16">
        <f t="shared" si="68"/>
        <v>17060.470000000027</v>
      </c>
      <c r="Z198" s="17">
        <f t="shared" si="64"/>
        <v>4.4643265778977557E-2</v>
      </c>
      <c r="AA198" s="16"/>
    </row>
    <row r="199" spans="1:27" hidden="1" outlineLevel="1" x14ac:dyDescent="0.25">
      <c r="A199" t="s">
        <v>318</v>
      </c>
      <c r="B199" s="8" t="s">
        <v>318</v>
      </c>
      <c r="C199" s="8" t="s">
        <v>304</v>
      </c>
      <c r="D199" s="9">
        <v>0</v>
      </c>
      <c r="E199" s="9">
        <v>18514</v>
      </c>
      <c r="F199" s="9">
        <v>0</v>
      </c>
      <c r="G199" s="9">
        <v>18514</v>
      </c>
      <c r="H199" s="7">
        <f t="shared" si="62"/>
        <v>0</v>
      </c>
      <c r="I199" s="8" t="s">
        <v>318</v>
      </c>
      <c r="J199" s="9">
        <v>364343.19</v>
      </c>
      <c r="K199" s="9">
        <v>381151.03</v>
      </c>
      <c r="L199" s="9">
        <v>0</v>
      </c>
      <c r="M199" s="9">
        <v>16807.84</v>
      </c>
      <c r="N199" s="7">
        <f t="shared" si="63"/>
        <v>0.9559024148511418</v>
      </c>
      <c r="O199" s="8" t="s">
        <v>318</v>
      </c>
      <c r="P199" s="9">
        <v>8564</v>
      </c>
      <c r="Q199" s="9">
        <v>381151.03</v>
      </c>
      <c r="R199" s="9">
        <v>-372587.03</v>
      </c>
      <c r="S199" s="8" t="s">
        <v>318</v>
      </c>
      <c r="T199" s="9">
        <v>381151.03</v>
      </c>
      <c r="U199" s="9">
        <v>364343.19</v>
      </c>
      <c r="V199" s="8" t="s">
        <v>318</v>
      </c>
      <c r="W199" s="9">
        <v>0</v>
      </c>
      <c r="X199" s="9">
        <f>U199+IF(V199 = "", 0, V199)+W199</f>
        <v>364343.19</v>
      </c>
      <c r="Y199" s="9">
        <f>T199-X199</f>
        <v>16807.840000000026</v>
      </c>
      <c r="Z199" s="7">
        <f t="shared" si="64"/>
        <v>4.4097585148858247E-2</v>
      </c>
      <c r="AA199" s="8" t="s">
        <v>318</v>
      </c>
    </row>
    <row r="200" spans="1:27" hidden="1" outlineLevel="1" x14ac:dyDescent="0.25">
      <c r="A200" t="s">
        <v>318</v>
      </c>
      <c r="B200" s="8" t="s">
        <v>318</v>
      </c>
      <c r="C200" s="8" t="s">
        <v>306</v>
      </c>
      <c r="D200" s="9">
        <v>80</v>
      </c>
      <c r="E200" s="9">
        <v>83.33</v>
      </c>
      <c r="F200" s="9">
        <v>0</v>
      </c>
      <c r="G200" s="9">
        <v>3.33</v>
      </c>
      <c r="H200" s="7">
        <f t="shared" si="62"/>
        <v>0.96003840153606146</v>
      </c>
      <c r="I200" s="8" t="s">
        <v>318</v>
      </c>
      <c r="J200" s="9">
        <v>747.37</v>
      </c>
      <c r="K200" s="9">
        <v>1000</v>
      </c>
      <c r="L200" s="9">
        <v>0</v>
      </c>
      <c r="M200" s="9">
        <v>252.63</v>
      </c>
      <c r="N200" s="7">
        <f t="shared" si="63"/>
        <v>0.74736999999999998</v>
      </c>
      <c r="O200" s="8" t="s">
        <v>318</v>
      </c>
      <c r="P200" s="9">
        <v>1000</v>
      </c>
      <c r="Q200" s="9">
        <v>1000</v>
      </c>
      <c r="R200" s="9">
        <v>0</v>
      </c>
      <c r="S200" s="8" t="s">
        <v>318</v>
      </c>
      <c r="T200" s="9">
        <v>1000</v>
      </c>
      <c r="U200" s="9">
        <v>747.37</v>
      </c>
      <c r="V200" s="8" t="s">
        <v>318</v>
      </c>
      <c r="W200" s="9">
        <v>0</v>
      </c>
      <c r="X200" s="9">
        <f>U200+IF(V200 = "", 0, V200)+W200</f>
        <v>747.37</v>
      </c>
      <c r="Y200" s="9">
        <f>T200-X200</f>
        <v>252.63</v>
      </c>
      <c r="Z200" s="7">
        <f t="shared" si="64"/>
        <v>0.25263000000000002</v>
      </c>
      <c r="AA200" s="8" t="s">
        <v>318</v>
      </c>
    </row>
    <row r="201" spans="1:27" collapsed="1" x14ac:dyDescent="0.25">
      <c r="A201" t="s">
        <v>318</v>
      </c>
      <c r="B201" s="25" t="s">
        <v>312</v>
      </c>
      <c r="C201" s="25"/>
      <c r="D201" s="16">
        <f>SUM(D202:D202)</f>
        <v>0</v>
      </c>
      <c r="E201" s="16">
        <f>SUM(E202:E202)</f>
        <v>39864.769999999997</v>
      </c>
      <c r="F201" s="16">
        <f>SUM(F202:F202)</f>
        <v>0</v>
      </c>
      <c r="G201" s="16">
        <f>SUM(G202:G202)</f>
        <v>39864.769999999997</v>
      </c>
      <c r="H201" s="17">
        <f t="shared" si="62"/>
        <v>0</v>
      </c>
      <c r="I201" s="15" t="s">
        <v>318</v>
      </c>
      <c r="J201" s="16">
        <f>SUM(J202:J202)</f>
        <v>0</v>
      </c>
      <c r="K201" s="16">
        <f>SUM(K202:K202)</f>
        <v>39864.769999999997</v>
      </c>
      <c r="L201" s="16">
        <f>SUM(L202:L202)</f>
        <v>0</v>
      </c>
      <c r="M201" s="16">
        <f>SUM(M202:M202)</f>
        <v>39864.769999999997</v>
      </c>
      <c r="N201" s="17">
        <f t="shared" si="63"/>
        <v>0</v>
      </c>
      <c r="O201" s="15" t="s">
        <v>318</v>
      </c>
      <c r="P201" s="16">
        <f>SUM(P202:P202)</f>
        <v>0</v>
      </c>
      <c r="Q201" s="16">
        <f>SUM(Q202:Q202)</f>
        <v>39864.769999999997</v>
      </c>
      <c r="R201" s="16">
        <f>SUM(R202:R202)</f>
        <v>-39864.769999999997</v>
      </c>
      <c r="S201" s="15" t="s">
        <v>318</v>
      </c>
      <c r="T201" s="16">
        <f t="shared" ref="T201:Y201" si="69">SUM(T202:T202)</f>
        <v>39864.769999999997</v>
      </c>
      <c r="U201" s="16">
        <f t="shared" si="69"/>
        <v>0</v>
      </c>
      <c r="V201" s="16">
        <f t="shared" si="69"/>
        <v>0</v>
      </c>
      <c r="W201" s="16">
        <f t="shared" si="69"/>
        <v>0</v>
      </c>
      <c r="X201" s="16">
        <f t="shared" si="69"/>
        <v>0</v>
      </c>
      <c r="Y201" s="16">
        <f t="shared" si="69"/>
        <v>39864.769999999997</v>
      </c>
      <c r="Z201" s="17">
        <f t="shared" si="64"/>
        <v>1</v>
      </c>
      <c r="AA201" s="16"/>
    </row>
    <row r="202" spans="1:27" hidden="1" outlineLevel="1" x14ac:dyDescent="0.25">
      <c r="A202" t="s">
        <v>318</v>
      </c>
      <c r="B202" s="8" t="s">
        <v>318</v>
      </c>
      <c r="C202" s="8" t="s">
        <v>313</v>
      </c>
      <c r="D202" s="9">
        <v>0</v>
      </c>
      <c r="E202" s="9">
        <v>39864.769999999997</v>
      </c>
      <c r="F202" s="9">
        <v>0</v>
      </c>
      <c r="G202" s="9">
        <v>39864.769999999997</v>
      </c>
      <c r="H202" s="7">
        <f t="shared" si="62"/>
        <v>0</v>
      </c>
      <c r="I202" s="8" t="s">
        <v>318</v>
      </c>
      <c r="J202" s="9">
        <v>0</v>
      </c>
      <c r="K202" s="9">
        <v>39864.769999999997</v>
      </c>
      <c r="L202" s="9">
        <v>0</v>
      </c>
      <c r="M202" s="9">
        <v>39864.769999999997</v>
      </c>
      <c r="N202" s="7">
        <f t="shared" si="63"/>
        <v>0</v>
      </c>
      <c r="O202" s="8" t="s">
        <v>318</v>
      </c>
      <c r="P202" s="9">
        <v>0</v>
      </c>
      <c r="Q202" s="9">
        <v>39864.769999999997</v>
      </c>
      <c r="R202" s="9">
        <v>-39864.769999999997</v>
      </c>
      <c r="S202" s="8" t="s">
        <v>318</v>
      </c>
      <c r="T202" s="9">
        <v>39864.769999999997</v>
      </c>
      <c r="U202" s="9">
        <v>0</v>
      </c>
      <c r="V202" s="8" t="s">
        <v>318</v>
      </c>
      <c r="W202" s="9">
        <v>0</v>
      </c>
      <c r="X202" s="9">
        <f>U202+IF(V202 = "", 0, V202)+W202</f>
        <v>0</v>
      </c>
      <c r="Y202" s="9">
        <f>T202-X202</f>
        <v>39864.769999999997</v>
      </c>
      <c r="Z202" s="7">
        <f t="shared" si="64"/>
        <v>1</v>
      </c>
      <c r="AA202" s="8" t="s">
        <v>318</v>
      </c>
    </row>
    <row r="203" spans="1:27" x14ac:dyDescent="0.25">
      <c r="A203" s="18" t="s">
        <v>318</v>
      </c>
      <c r="B203" s="27" t="s">
        <v>314</v>
      </c>
      <c r="C203" s="27"/>
      <c r="D203" s="11">
        <f>D94+D107+D110+D114+D125+D129+D142+D147+D152+D159+D174+D186+D189+D192+D194+D196+D198+D201</f>
        <v>53091.89</v>
      </c>
      <c r="E203" s="11">
        <f>E94+E107+E110+E114+E125+E129+E142+E147+E152+E159+E174+E186+E189+E192+E194+E196+E198+E201</f>
        <v>90136.61</v>
      </c>
      <c r="F203" s="11">
        <f>F94+F107+F110+F114+F125+F129+F142+F147+F152+F159+F174+F186+F189+F192+F194+F196+F198+F201</f>
        <v>0</v>
      </c>
      <c r="G203" s="11">
        <f>G94+G107+G110+G114+G125+G129+G142+G147+G152+G159+G174+G186+G189+G192+G194+G196+G198+G201</f>
        <v>37044.720000000001</v>
      </c>
      <c r="H203" s="12">
        <f t="shared" si="62"/>
        <v>0.58901582830772092</v>
      </c>
      <c r="I203" s="19" t="s">
        <v>318</v>
      </c>
      <c r="J203" s="11">
        <f>J94+J107+J110+J114+J125+J129+J142+J147+J152+J159+J174+J186+J189+J192+J194+J196+J198+J201</f>
        <v>834896.8600000001</v>
      </c>
      <c r="K203" s="11">
        <f>K94+K107+K110+K114+K125+K129+K142+K147+K152+K159+K174+K186+K189+K192+K194+K196+K198+K201</f>
        <v>913631.77</v>
      </c>
      <c r="L203" s="11">
        <f>L94+L107+L110+L114+L125+L129+L142+L147+L152+L159+L174+L186+L189+L192+L194+L196+L198+L201</f>
        <v>0</v>
      </c>
      <c r="M203" s="11">
        <f>M94+M107+M110+M114+M125+M129+M142+M147+M152+M159+M174+M186+M189+M192+M194+M196+M198+M201</f>
        <v>78734.91</v>
      </c>
      <c r="N203" s="12">
        <f t="shared" si="63"/>
        <v>0.91382205327645305</v>
      </c>
      <c r="O203" s="19" t="s">
        <v>318</v>
      </c>
      <c r="P203" s="11">
        <f>P94+P107+P110+P114+P125+P129+P142+P147+P152+P159+P174+P186+P189+P192+P194+P196+P198+P201</f>
        <v>503926.99</v>
      </c>
      <c r="Q203" s="11">
        <f>Q94+Q107+Q110+Q114+Q125+Q129+Q142+Q147+Q152+Q159+Q174+Q186+Q189+Q192+Q194+Q196+Q198+Q201</f>
        <v>913631.77</v>
      </c>
      <c r="R203" s="11">
        <f>R94+R107+R110+R114+R125+R129+R142+R147+R152+R159+R174+R186+R189+R192+R194+R196+R198+R201</f>
        <v>-409704.78</v>
      </c>
      <c r="S203" s="19" t="s">
        <v>318</v>
      </c>
      <c r="T203" s="11">
        <f t="shared" ref="T203:Y203" si="70">T94+T107+T110+T114+T125+T129+T142+T147+T152+T159+T174+T186+T189+T192+T194+T196+T198+T201</f>
        <v>913631.77</v>
      </c>
      <c r="U203" s="11">
        <f t="shared" si="70"/>
        <v>834896.8600000001</v>
      </c>
      <c r="V203" s="11">
        <f t="shared" si="70"/>
        <v>0</v>
      </c>
      <c r="W203" s="11">
        <f t="shared" si="70"/>
        <v>0</v>
      </c>
      <c r="X203" s="11">
        <f t="shared" si="70"/>
        <v>834896.8600000001</v>
      </c>
      <c r="Y203" s="11">
        <f t="shared" si="70"/>
        <v>78734.910000000033</v>
      </c>
      <c r="Z203" s="12">
        <f t="shared" si="64"/>
        <v>8.6177946723547089E-2</v>
      </c>
      <c r="AA203" s="11"/>
    </row>
    <row r="205" spans="1:27" ht="17.25" x14ac:dyDescent="0.3">
      <c r="A205" s="18" t="s">
        <v>318</v>
      </c>
      <c r="B205" s="26" t="s">
        <v>315</v>
      </c>
      <c r="C205" s="26"/>
      <c r="D205" s="11">
        <f>D91+D203</f>
        <v>204112.16999999998</v>
      </c>
      <c r="E205" s="11">
        <f>E91+E203</f>
        <v>243226.66999999998</v>
      </c>
      <c r="F205" s="11">
        <f>F91+F203</f>
        <v>0</v>
      </c>
      <c r="G205" s="11">
        <f>G91+G203</f>
        <v>39114.5</v>
      </c>
      <c r="H205" s="12">
        <f>IF(E205&lt;&gt;0, (D205+F205)/E205, 0)</f>
        <v>0.83918498740290282</v>
      </c>
      <c r="I205" s="19" t="s">
        <v>318</v>
      </c>
      <c r="J205" s="11">
        <f>J91+J203</f>
        <v>2798635.96</v>
      </c>
      <c r="K205" s="11">
        <f>K91+K203</f>
        <v>2834659.71</v>
      </c>
      <c r="L205" s="11">
        <f>L91+L203</f>
        <v>0</v>
      </c>
      <c r="M205" s="11">
        <f>M91+M203</f>
        <v>36023.75</v>
      </c>
      <c r="N205" s="12">
        <f>IF(K205&lt;&gt;0, (J205+L205)/K205, 0)</f>
        <v>0.98729168447524163</v>
      </c>
      <c r="O205" s="19" t="s">
        <v>318</v>
      </c>
      <c r="P205" s="11">
        <f>P91+P203</f>
        <v>2466172.1500000004</v>
      </c>
      <c r="Q205" s="11">
        <f>Q91+Q203</f>
        <v>2834659.71</v>
      </c>
      <c r="R205" s="11">
        <f>R91+R203</f>
        <v>-368487.56000000006</v>
      </c>
      <c r="S205" s="19" t="s">
        <v>318</v>
      </c>
      <c r="T205" s="11">
        <f t="shared" ref="T205:Y205" si="71">T91+T203</f>
        <v>2834659.71</v>
      </c>
      <c r="U205" s="11">
        <f t="shared" si="71"/>
        <v>2798635.96</v>
      </c>
      <c r="V205" s="11">
        <f t="shared" si="71"/>
        <v>0</v>
      </c>
      <c r="W205" s="11">
        <f t="shared" si="71"/>
        <v>0</v>
      </c>
      <c r="X205" s="11">
        <f t="shared" si="71"/>
        <v>2798635.96</v>
      </c>
      <c r="Y205" s="11">
        <f t="shared" si="71"/>
        <v>36023.750000000029</v>
      </c>
      <c r="Z205" s="12">
        <f>IF(T205&lt;&gt;0, Y205/T205, 0)</f>
        <v>1.270831552475836E-2</v>
      </c>
      <c r="AA205" s="11"/>
    </row>
    <row r="206" spans="1:27" x14ac:dyDescent="0.25">
      <c r="J206" s="28"/>
      <c r="K206" s="28"/>
      <c r="L206" s="29"/>
      <c r="M206" s="28"/>
    </row>
    <row r="207" spans="1:27" ht="17.25" x14ac:dyDescent="0.3">
      <c r="A207" s="18" t="s">
        <v>318</v>
      </c>
      <c r="B207" s="26" t="s">
        <v>316</v>
      </c>
      <c r="C207" s="26"/>
      <c r="D207" s="11">
        <f>D42+D205</f>
        <v>67630.169999999984</v>
      </c>
      <c r="E207" s="11">
        <f>E42+E205</f>
        <v>70240.659999999945</v>
      </c>
      <c r="F207" s="11">
        <f>F42+F205</f>
        <v>0</v>
      </c>
      <c r="G207" s="11">
        <f>G42+G205</f>
        <v>2610.489999999998</v>
      </c>
      <c r="H207" s="12">
        <f>IF(E207&lt;&gt;0, (D207+F207)/E207, 0)</f>
        <v>0.96283505878219311</v>
      </c>
      <c r="I207" s="19" t="s">
        <v>318</v>
      </c>
      <c r="J207" s="11">
        <f>J42+J205</f>
        <v>326741</v>
      </c>
      <c r="K207" s="11">
        <f>K42+K205</f>
        <v>353216.46999999974</v>
      </c>
      <c r="L207" s="11">
        <f>L42+L205</f>
        <v>0</v>
      </c>
      <c r="M207" s="11">
        <f>M42+M205</f>
        <v>26475.470000000005</v>
      </c>
      <c r="N207" s="12">
        <f>IF(K207&lt;&gt;0, (J207+L207)/K207, 0)</f>
        <v>0.92504463339436083</v>
      </c>
      <c r="O207" s="19" t="s">
        <v>318</v>
      </c>
      <c r="P207" s="11">
        <f>P42+P205</f>
        <v>20546.320000000298</v>
      </c>
      <c r="Q207" s="11">
        <f>Q42+Q205</f>
        <v>353216.46999999974</v>
      </c>
      <c r="R207" s="11">
        <f>R42+R205</f>
        <v>-332670.15000000008</v>
      </c>
      <c r="S207" s="19" t="s">
        <v>318</v>
      </c>
      <c r="T207" s="11">
        <f t="shared" ref="T207:Y207" si="72">T42+T205</f>
        <v>353216.46999999974</v>
      </c>
      <c r="U207" s="11">
        <f t="shared" si="72"/>
        <v>326741</v>
      </c>
      <c r="V207" s="11">
        <f t="shared" si="72"/>
        <v>0</v>
      </c>
      <c r="W207" s="11">
        <f t="shared" si="72"/>
        <v>0</v>
      </c>
      <c r="X207" s="11">
        <f t="shared" si="72"/>
        <v>326741</v>
      </c>
      <c r="Y207" s="11">
        <f t="shared" si="72"/>
        <v>26475.469999999958</v>
      </c>
      <c r="Z207" s="12">
        <f>IF(T207&lt;&gt;0, Y207/T207, 0)</f>
        <v>7.4955366605639812E-2</v>
      </c>
      <c r="AA207" s="11"/>
    </row>
  </sheetData>
  <mergeCells count="42">
    <mergeCell ref="B198:C198"/>
    <mergeCell ref="B201:C201"/>
    <mergeCell ref="B203:C203"/>
    <mergeCell ref="B205:C205"/>
    <mergeCell ref="B207:C207"/>
    <mergeCell ref="B186:C186"/>
    <mergeCell ref="B189:C189"/>
    <mergeCell ref="B192:C192"/>
    <mergeCell ref="B194:C194"/>
    <mergeCell ref="B196:C196"/>
    <mergeCell ref="B142:C142"/>
    <mergeCell ref="B147:C147"/>
    <mergeCell ref="B152:C152"/>
    <mergeCell ref="B159:C159"/>
    <mergeCell ref="B174:C174"/>
    <mergeCell ref="B107:C107"/>
    <mergeCell ref="B110:C110"/>
    <mergeCell ref="B114:C114"/>
    <mergeCell ref="B125:C125"/>
    <mergeCell ref="B129:C129"/>
    <mergeCell ref="B66:C66"/>
    <mergeCell ref="B71:C71"/>
    <mergeCell ref="B80:C80"/>
    <mergeCell ref="B91:C91"/>
    <mergeCell ref="B94:C94"/>
    <mergeCell ref="B42:C42"/>
    <mergeCell ref="B47:C47"/>
    <mergeCell ref="B52:C52"/>
    <mergeCell ref="B57:C57"/>
    <mergeCell ref="B61:C61"/>
    <mergeCell ref="B11:C11"/>
    <mergeCell ref="B13:C13"/>
    <mergeCell ref="B20:C20"/>
    <mergeCell ref="B23:C23"/>
    <mergeCell ref="B37:C37"/>
    <mergeCell ref="B1:AA1"/>
    <mergeCell ref="B2:AA2"/>
    <mergeCell ref="J3:AA3"/>
    <mergeCell ref="D8:H8"/>
    <mergeCell ref="J8:N8"/>
    <mergeCell ref="P8:R8"/>
    <mergeCell ref="T8:AA8"/>
  </mergeCells>
  <pageMargins left="0.23" right="0.23" top="0.75" bottom="0.75" header="0.3" footer="0.3"/>
  <pageSetup paperSize="9" fitToHeight="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34A405FB3174B9256CC8494366343" ma:contentTypeVersion="11" ma:contentTypeDescription="Create a new document." ma:contentTypeScope="" ma:versionID="ad06e370fb5c326e17ce5472fbe75966">
  <xsd:schema xmlns:xsd="http://www.w3.org/2001/XMLSchema" xmlns:xs="http://www.w3.org/2001/XMLSchema" xmlns:p="http://schemas.microsoft.com/office/2006/metadata/properties" xmlns:ns2="d0ad26e6-3719-44e0-ab35-13532ab38769" xmlns:ns3="b5b2dbc4-238e-4afd-8f35-f09a881f2618" targetNamespace="http://schemas.microsoft.com/office/2006/metadata/properties" ma:root="true" ma:fieldsID="94ba9a72e411c9477ffc89790f00b3fb" ns2:_="" ns3:_="">
    <xsd:import namespace="d0ad26e6-3719-44e0-ab35-13532ab38769"/>
    <xsd:import namespace="b5b2dbc4-238e-4afd-8f35-f09a881f26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d26e6-3719-44e0-ab35-13532ab3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1c7f061-0c11-4a68-b649-64946a8812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2dbc4-238e-4afd-8f35-f09a881f26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b097a3-396f-4427-bbce-24179caf43f4}" ma:internalName="TaxCatchAll" ma:showField="CatchAllData" ma:web="b5b2dbc4-238e-4afd-8f35-f09a881f2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b2dbc4-238e-4afd-8f35-f09a881f2618" xsi:nil="true"/>
    <lcf76f155ced4ddcb4097134ff3c332f xmlns="d0ad26e6-3719-44e0-ab35-13532ab387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336F49-2265-45D4-81FD-7001D23B1E76}"/>
</file>

<file path=customXml/itemProps2.xml><?xml version="1.0" encoding="utf-8"?>
<ds:datastoreItem xmlns:ds="http://schemas.openxmlformats.org/officeDocument/2006/customXml" ds:itemID="{6F8DD13D-EBF6-48DF-AB05-F0E1EFE3BF4D}"/>
</file>

<file path=customXml/itemProps3.xml><?xml version="1.0" encoding="utf-8"?>
<ds:datastoreItem xmlns:ds="http://schemas.openxmlformats.org/officeDocument/2006/customXml" ds:itemID="{E3157B58-C396-4A25-BF6A-3FEDA8815F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Consolidated</vt:lpstr>
      <vt:lpstr>Fernvale Primary School</vt:lpstr>
      <vt:lpstr>Glenmere Primary School</vt:lpstr>
      <vt:lpstr>Hinckley Parks Primary</vt:lpstr>
      <vt:lpstr>Hollycroft Primary School</vt:lpstr>
      <vt:lpstr>Langmoor Primary School</vt:lpstr>
      <vt:lpstr>Little Hill Primary School</vt:lpstr>
      <vt:lpstr>New Lubbesthorpe Primary School</vt:lpstr>
      <vt:lpstr>Newlands Primary School</vt:lpstr>
      <vt:lpstr>OWLS Academy Trust</vt:lpstr>
      <vt:lpstr>Ravenhurst Primary School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Wood</dc:creator>
  <cp:lastModifiedBy>Kirsten Wood</cp:lastModifiedBy>
  <dcterms:created xsi:type="dcterms:W3CDTF">2026-09-11T17:03:09Z</dcterms:created>
  <dcterms:modified xsi:type="dcterms:W3CDTF">2026-09-11T17:03:09Z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0x01010091934A405FB3174B9256CC8494366343</vt:lpwstr>
  </property>
  <property fmtid="{D5CDD505-2E9C-101B-9397-08002B2CF9AE}" pid="3" name="MediaServiceImageTags">
    <vt:lpwstr/>
  </property>
</Properties>
</file>